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SUBDIRECCION\SINERHIAS\CIERRES_ESTADISTICOS\2021 - Anual\BASE\SEMAFORO_ANUAL_2021\"/>
    </mc:Choice>
  </mc:AlternateContent>
  <bookViews>
    <workbookView xWindow="30432" yWindow="492" windowWidth="14700" windowHeight="7680" tabRatio="806" firstSheet="2" activeTab="2"/>
  </bookViews>
  <sheets>
    <sheet name="SEMAFORO UFED" sheetId="5" state="hidden" r:id="rId1"/>
    <sheet name="SEMAFORO EF" sheetId="1" state="hidden" r:id="rId2"/>
    <sheet name="SEMAFORO_General" sheetId="6" r:id="rId3"/>
    <sheet name="Cobertura" sheetId="4" r:id="rId4"/>
    <sheet name="Consistencia" sheetId="2" r:id="rId5"/>
    <sheet name="Oportunidad" sheetId="3" r:id="rId6"/>
    <sheet name="Avance" sheetId="8" r:id="rId7"/>
    <sheet name="Estructura_Oficios_2021" sheetId="7" r:id="rId8"/>
  </sheets>
  <definedNames>
    <definedName name="_xlnm._FilterDatabase" localSheetId="6" hidden="1">Avance!$M$5:$R$71</definedName>
    <definedName name="_xlnm._FilterDatabase" localSheetId="3" hidden="1">Cobertura!$B$8:$P$74</definedName>
    <definedName name="_xlnm._FilterDatabase" localSheetId="5" hidden="1">Oportunidad!$B$9:$M$75</definedName>
    <definedName name="_xlnm.Print_Area" localSheetId="3">Cobertura!$B$1:$P$80</definedName>
    <definedName name="_xlnm.Print_Area" localSheetId="4">Consistencia!$B$1:$I$94</definedName>
    <definedName name="_xlnm.Print_Area" localSheetId="5">Oportunidad!$B$1:$L$108</definedName>
    <definedName name="_xlnm.Print_Area" localSheetId="1">'SEMAFORO EF'!$A$1:$E$48</definedName>
    <definedName name="_xlnm.Print_Titles" localSheetId="3">Cobertura!$1:$9</definedName>
    <definedName name="_xlnm.Print_Titles" localSheetId="4">Consistencia!$1:$9</definedName>
    <definedName name="_xlnm.Print_Titles" localSheetId="5">Oportunidad!$1:$9</definedName>
    <definedName name="_xlnm.Print_Titles" localSheetId="1">'SEMAFORO EF'!$1:$6</definedName>
  </definedNames>
  <calcPr calcId="162913"/>
</workbook>
</file>

<file path=xl/calcChain.xml><?xml version="1.0" encoding="utf-8"?>
<calcChain xmlns="http://schemas.openxmlformats.org/spreadsheetml/2006/main">
  <c r="F689" i="7" l="1"/>
  <c r="E689" i="7"/>
  <c r="D689" i="7"/>
  <c r="C689" i="7"/>
  <c r="B689" i="7"/>
  <c r="F795" i="7" l="1"/>
  <c r="E795" i="7"/>
  <c r="B795" i="7"/>
  <c r="E794" i="7"/>
  <c r="B794" i="7"/>
  <c r="F790" i="7"/>
  <c r="E790" i="7"/>
  <c r="D790" i="7"/>
  <c r="C790" i="7"/>
  <c r="B790" i="7"/>
  <c r="F789" i="7"/>
  <c r="E789" i="7"/>
  <c r="D789" i="7"/>
  <c r="C789" i="7"/>
  <c r="B789" i="7"/>
  <c r="F785" i="7"/>
  <c r="E785" i="7"/>
  <c r="D785" i="7"/>
  <c r="C785" i="7"/>
  <c r="B785" i="7"/>
  <c r="F784" i="7"/>
  <c r="E784" i="7"/>
  <c r="D784" i="7"/>
  <c r="C784" i="7"/>
  <c r="B784" i="7"/>
  <c r="F775" i="7"/>
  <c r="E775" i="7"/>
  <c r="B775" i="7"/>
  <c r="E774" i="7"/>
  <c r="B774" i="7"/>
  <c r="F770" i="7"/>
  <c r="E770" i="7"/>
  <c r="D770" i="7"/>
  <c r="C770" i="7"/>
  <c r="B770" i="7"/>
  <c r="F769" i="7"/>
  <c r="E769" i="7"/>
  <c r="D769" i="7"/>
  <c r="C769" i="7"/>
  <c r="B769" i="7"/>
  <c r="F765" i="7"/>
  <c r="E765" i="7"/>
  <c r="D765" i="7"/>
  <c r="C765" i="7"/>
  <c r="B765" i="7"/>
  <c r="F764" i="7"/>
  <c r="E764" i="7"/>
  <c r="D764" i="7"/>
  <c r="C764" i="7"/>
  <c r="B764" i="7"/>
  <c r="F755" i="7"/>
  <c r="E755" i="7"/>
  <c r="B755" i="7"/>
  <c r="E754" i="7"/>
  <c r="B754" i="7"/>
  <c r="F750" i="7"/>
  <c r="E750" i="7"/>
  <c r="D750" i="7"/>
  <c r="C750" i="7"/>
  <c r="B750" i="7"/>
  <c r="F749" i="7"/>
  <c r="E749" i="7"/>
  <c r="D749" i="7"/>
  <c r="C749" i="7"/>
  <c r="B749" i="7"/>
  <c r="F745" i="7"/>
  <c r="E745" i="7"/>
  <c r="D745" i="7"/>
  <c r="C745" i="7"/>
  <c r="B745" i="7"/>
  <c r="F744" i="7"/>
  <c r="E744" i="7"/>
  <c r="D744" i="7"/>
  <c r="C744" i="7"/>
  <c r="B744" i="7"/>
  <c r="F735" i="7"/>
  <c r="E735" i="7"/>
  <c r="B735" i="7"/>
  <c r="F734" i="7"/>
  <c r="E734" i="7"/>
  <c r="B734" i="7"/>
  <c r="F730" i="7"/>
  <c r="E730" i="7"/>
  <c r="D730" i="7"/>
  <c r="C730" i="7"/>
  <c r="B730" i="7"/>
  <c r="F729" i="7"/>
  <c r="E729" i="7"/>
  <c r="D729" i="7"/>
  <c r="C729" i="7"/>
  <c r="B729" i="7"/>
  <c r="F725" i="7"/>
  <c r="E725" i="7"/>
  <c r="D725" i="7"/>
  <c r="C725" i="7"/>
  <c r="B725" i="7"/>
  <c r="F724" i="7"/>
  <c r="E724" i="7"/>
  <c r="D724" i="7"/>
  <c r="C724" i="7"/>
  <c r="B724" i="7"/>
  <c r="F715" i="7"/>
  <c r="E715" i="7"/>
  <c r="B715" i="7"/>
  <c r="E714" i="7"/>
  <c r="B714" i="7"/>
  <c r="F710" i="7"/>
  <c r="E710" i="7"/>
  <c r="D710" i="7"/>
  <c r="C710" i="7"/>
  <c r="B710" i="7"/>
  <c r="F709" i="7"/>
  <c r="E709" i="7"/>
  <c r="D709" i="7"/>
  <c r="C709" i="7"/>
  <c r="B709" i="7"/>
  <c r="F705" i="7"/>
  <c r="E705" i="7"/>
  <c r="D705" i="7"/>
  <c r="C705" i="7"/>
  <c r="B705" i="7"/>
  <c r="F704" i="7"/>
  <c r="E704" i="7"/>
  <c r="D704" i="7"/>
  <c r="C704" i="7"/>
  <c r="B704" i="7"/>
  <c r="F695" i="7"/>
  <c r="E695" i="7"/>
  <c r="B695" i="7"/>
  <c r="E694" i="7"/>
  <c r="B694" i="7"/>
  <c r="F690" i="7"/>
  <c r="E690" i="7"/>
  <c r="D690" i="7"/>
  <c r="C690" i="7"/>
  <c r="B690" i="7"/>
  <c r="F685" i="7"/>
  <c r="E685" i="7"/>
  <c r="D685" i="7"/>
  <c r="C685" i="7"/>
  <c r="B685" i="7"/>
  <c r="F684" i="7"/>
  <c r="E684" i="7"/>
  <c r="D684" i="7"/>
  <c r="C684" i="7"/>
  <c r="B684" i="7"/>
  <c r="E675" i="7"/>
  <c r="B675" i="7"/>
  <c r="E674" i="7"/>
  <c r="B674" i="7"/>
  <c r="F670" i="7"/>
  <c r="E670" i="7"/>
  <c r="D670" i="7"/>
  <c r="C670" i="7"/>
  <c r="B670" i="7"/>
  <c r="F669" i="7"/>
  <c r="E669" i="7"/>
  <c r="D669" i="7"/>
  <c r="C669" i="7"/>
  <c r="B669" i="7"/>
  <c r="F665" i="7"/>
  <c r="E665" i="7"/>
  <c r="D665" i="7"/>
  <c r="C665" i="7"/>
  <c r="B665" i="7"/>
  <c r="F664" i="7"/>
  <c r="E664" i="7"/>
  <c r="D664" i="7"/>
  <c r="C664" i="7"/>
  <c r="B664" i="7"/>
  <c r="F655" i="7"/>
  <c r="E655" i="7"/>
  <c r="B655" i="7"/>
  <c r="E654" i="7"/>
  <c r="B654" i="7"/>
  <c r="F650" i="7"/>
  <c r="E650" i="7"/>
  <c r="D650" i="7"/>
  <c r="C650" i="7"/>
  <c r="B650" i="7"/>
  <c r="F649" i="7"/>
  <c r="E649" i="7"/>
  <c r="D649" i="7"/>
  <c r="C649" i="7"/>
  <c r="B649" i="7"/>
  <c r="F645" i="7"/>
  <c r="E645" i="7"/>
  <c r="D645" i="7"/>
  <c r="C645" i="7"/>
  <c r="B645" i="7"/>
  <c r="F644" i="7"/>
  <c r="E644" i="7"/>
  <c r="D644" i="7"/>
  <c r="C644" i="7"/>
  <c r="B644" i="7"/>
  <c r="F635" i="7"/>
  <c r="E635" i="7"/>
  <c r="B635" i="7"/>
  <c r="E634" i="7"/>
  <c r="B634" i="7"/>
  <c r="F630" i="7"/>
  <c r="E630" i="7"/>
  <c r="D630" i="7"/>
  <c r="C630" i="7"/>
  <c r="B630" i="7"/>
  <c r="F629" i="7"/>
  <c r="E629" i="7"/>
  <c r="D629" i="7"/>
  <c r="C629" i="7"/>
  <c r="B629" i="7"/>
  <c r="F625" i="7"/>
  <c r="E625" i="7"/>
  <c r="D625" i="7"/>
  <c r="C625" i="7"/>
  <c r="B625" i="7"/>
  <c r="F624" i="7"/>
  <c r="E624" i="7"/>
  <c r="D624" i="7"/>
  <c r="C624" i="7"/>
  <c r="B624" i="7"/>
  <c r="E614" i="7"/>
  <c r="C614" i="7"/>
  <c r="B614" i="7"/>
  <c r="F615" i="7"/>
  <c r="E615" i="7"/>
  <c r="B615" i="7"/>
  <c r="F590" i="7"/>
  <c r="E590" i="7"/>
  <c r="D590" i="7"/>
  <c r="C590" i="7"/>
  <c r="B590" i="7"/>
  <c r="F610" i="7"/>
  <c r="E610" i="7"/>
  <c r="D610" i="7"/>
  <c r="C610" i="7"/>
  <c r="B610" i="7"/>
  <c r="F609" i="7"/>
  <c r="E609" i="7"/>
  <c r="D609" i="7"/>
  <c r="C609" i="7"/>
  <c r="B609" i="7"/>
  <c r="F605" i="7"/>
  <c r="E605" i="7"/>
  <c r="D605" i="7"/>
  <c r="C605" i="7"/>
  <c r="B605" i="7"/>
  <c r="F604" i="7"/>
  <c r="E604" i="7"/>
  <c r="D604" i="7"/>
  <c r="C604" i="7"/>
  <c r="B604" i="7"/>
  <c r="F595" i="7"/>
  <c r="E595" i="7"/>
  <c r="B595" i="7"/>
  <c r="E594" i="7"/>
  <c r="B594" i="7"/>
  <c r="C589" i="7"/>
  <c r="D589" i="7"/>
  <c r="E589" i="7"/>
  <c r="F589" i="7"/>
  <c r="B589" i="7"/>
  <c r="F585" i="7"/>
  <c r="E585" i="7"/>
  <c r="D585" i="7"/>
  <c r="C585" i="7"/>
  <c r="B585" i="7"/>
  <c r="F584" i="7"/>
  <c r="E584" i="7"/>
  <c r="D584" i="7"/>
  <c r="C584" i="7"/>
  <c r="B584" i="7"/>
  <c r="F575" i="7"/>
  <c r="E575" i="7"/>
  <c r="B575" i="7"/>
  <c r="F574" i="7"/>
  <c r="E574" i="7"/>
  <c r="B574" i="7"/>
  <c r="F570" i="7"/>
  <c r="E570" i="7"/>
  <c r="D570" i="7"/>
  <c r="C570" i="7"/>
  <c r="B570" i="7"/>
  <c r="F569" i="7"/>
  <c r="E569" i="7"/>
  <c r="D569" i="7"/>
  <c r="C569" i="7"/>
  <c r="B569" i="7"/>
  <c r="F565" i="7"/>
  <c r="E565" i="7"/>
  <c r="D565" i="7"/>
  <c r="C565" i="7"/>
  <c r="B565" i="7"/>
  <c r="F564" i="7"/>
  <c r="E564" i="7"/>
  <c r="D564" i="7"/>
  <c r="C564" i="7"/>
  <c r="B564" i="7"/>
  <c r="F555" i="7"/>
  <c r="E555" i="7"/>
  <c r="B555" i="7"/>
  <c r="E554" i="7"/>
  <c r="B554" i="7"/>
  <c r="F550" i="7"/>
  <c r="E550" i="7"/>
  <c r="D550" i="7"/>
  <c r="C550" i="7"/>
  <c r="B550" i="7"/>
  <c r="F549" i="7"/>
  <c r="E549" i="7"/>
  <c r="D549" i="7"/>
  <c r="C549" i="7"/>
  <c r="B549" i="7"/>
  <c r="F545" i="7"/>
  <c r="E545" i="7"/>
  <c r="D545" i="7"/>
  <c r="C545" i="7"/>
  <c r="B545" i="7"/>
  <c r="F544" i="7"/>
  <c r="E544" i="7"/>
  <c r="D544" i="7"/>
  <c r="C544" i="7"/>
  <c r="B544" i="7"/>
  <c r="F535" i="7"/>
  <c r="E535" i="7"/>
  <c r="B535" i="7"/>
  <c r="F534" i="7"/>
  <c r="E534" i="7"/>
  <c r="B534" i="7"/>
  <c r="F530" i="7"/>
  <c r="E530" i="7"/>
  <c r="D530" i="7"/>
  <c r="C530" i="7"/>
  <c r="B530" i="7"/>
  <c r="F529" i="7"/>
  <c r="E529" i="7"/>
  <c r="D529" i="7"/>
  <c r="C529" i="7"/>
  <c r="B529" i="7"/>
  <c r="F525" i="7"/>
  <c r="E525" i="7"/>
  <c r="D525" i="7"/>
  <c r="C525" i="7"/>
  <c r="B525" i="7"/>
  <c r="F524" i="7"/>
  <c r="E524" i="7"/>
  <c r="D524" i="7"/>
  <c r="C524" i="7"/>
  <c r="B524" i="7"/>
  <c r="E514" i="7"/>
  <c r="B514" i="7"/>
  <c r="F515" i="7"/>
  <c r="E515" i="7"/>
  <c r="B515" i="7"/>
  <c r="F510" i="7"/>
  <c r="E510" i="7"/>
  <c r="D510" i="7"/>
  <c r="C510" i="7"/>
  <c r="B510" i="7"/>
  <c r="F509" i="7"/>
  <c r="E509" i="7"/>
  <c r="D509" i="7"/>
  <c r="C509" i="7"/>
  <c r="B509" i="7"/>
  <c r="F505" i="7"/>
  <c r="E505" i="7"/>
  <c r="D505" i="7"/>
  <c r="C505" i="7"/>
  <c r="B505" i="7"/>
  <c r="F504" i="7"/>
  <c r="E504" i="7"/>
  <c r="D504" i="7"/>
  <c r="C504" i="7"/>
  <c r="B504" i="7"/>
  <c r="F495" i="7"/>
  <c r="E495" i="7"/>
  <c r="B495" i="7"/>
  <c r="F494" i="7"/>
  <c r="E494" i="7"/>
  <c r="B494" i="7"/>
  <c r="F490" i="7"/>
  <c r="E490" i="7"/>
  <c r="D490" i="7"/>
  <c r="C490" i="7"/>
  <c r="B490" i="7"/>
  <c r="F489" i="7"/>
  <c r="E489" i="7"/>
  <c r="D489" i="7"/>
  <c r="C489" i="7"/>
  <c r="B489" i="7"/>
  <c r="F485" i="7"/>
  <c r="E485" i="7"/>
  <c r="D485" i="7"/>
  <c r="C485" i="7"/>
  <c r="B485" i="7"/>
  <c r="F484" i="7"/>
  <c r="E484" i="7"/>
  <c r="D484" i="7"/>
  <c r="C484" i="7"/>
  <c r="B484" i="7"/>
  <c r="F475" i="7"/>
  <c r="E475" i="7"/>
  <c r="B475" i="7"/>
  <c r="E474" i="7"/>
  <c r="B474" i="7"/>
  <c r="F470" i="7"/>
  <c r="E470" i="7"/>
  <c r="D470" i="7"/>
  <c r="C470" i="7"/>
  <c r="B470" i="7"/>
  <c r="F469" i="7"/>
  <c r="E469" i="7"/>
  <c r="D469" i="7"/>
  <c r="C469" i="7"/>
  <c r="B469" i="7"/>
  <c r="F465" i="7"/>
  <c r="E465" i="7"/>
  <c r="D465" i="7"/>
  <c r="C465" i="7"/>
  <c r="B465" i="7"/>
  <c r="F464" i="7"/>
  <c r="E464" i="7"/>
  <c r="D464" i="7"/>
  <c r="C464" i="7"/>
  <c r="B464" i="7"/>
  <c r="F455" i="7"/>
  <c r="E455" i="7"/>
  <c r="B455" i="7"/>
  <c r="E454" i="7"/>
  <c r="C454" i="7"/>
  <c r="B454" i="7"/>
  <c r="F450" i="7"/>
  <c r="E450" i="7"/>
  <c r="D450" i="7"/>
  <c r="C450" i="7"/>
  <c r="B450" i="7"/>
  <c r="F449" i="7"/>
  <c r="E449" i="7"/>
  <c r="D449" i="7"/>
  <c r="C449" i="7"/>
  <c r="B449" i="7"/>
  <c r="F445" i="7"/>
  <c r="E445" i="7"/>
  <c r="D445" i="7"/>
  <c r="C445" i="7"/>
  <c r="B445" i="7"/>
  <c r="F444" i="7"/>
  <c r="E444" i="7"/>
  <c r="D444" i="7"/>
  <c r="C444" i="7"/>
  <c r="B444" i="7"/>
  <c r="F435" i="7"/>
  <c r="E435" i="7"/>
  <c r="B435" i="7"/>
  <c r="E434" i="7"/>
  <c r="B434" i="7"/>
  <c r="F430" i="7"/>
  <c r="E430" i="7"/>
  <c r="D430" i="7"/>
  <c r="C430" i="7"/>
  <c r="B430" i="7"/>
  <c r="F429" i="7"/>
  <c r="E429" i="7"/>
  <c r="D429" i="7"/>
  <c r="C429" i="7"/>
  <c r="B429" i="7"/>
  <c r="F425" i="7"/>
  <c r="E425" i="7"/>
  <c r="D425" i="7"/>
  <c r="C425" i="7"/>
  <c r="B425" i="7"/>
  <c r="F424" i="7"/>
  <c r="E424" i="7"/>
  <c r="D424" i="7"/>
  <c r="C424" i="7"/>
  <c r="B424" i="7"/>
  <c r="F415" i="7"/>
  <c r="E415" i="7"/>
  <c r="B415" i="7"/>
  <c r="E414" i="7"/>
  <c r="C414" i="7"/>
  <c r="B414" i="7"/>
  <c r="F410" i="7"/>
  <c r="E410" i="7"/>
  <c r="D410" i="7"/>
  <c r="C410" i="7"/>
  <c r="B410" i="7"/>
  <c r="F409" i="7"/>
  <c r="E409" i="7"/>
  <c r="D409" i="7"/>
  <c r="C409" i="7"/>
  <c r="B409" i="7"/>
  <c r="F405" i="7"/>
  <c r="E405" i="7"/>
  <c r="D405" i="7"/>
  <c r="C405" i="7"/>
  <c r="B405" i="7"/>
  <c r="F404" i="7"/>
  <c r="E404" i="7"/>
  <c r="D404" i="7"/>
  <c r="C404" i="7"/>
  <c r="B404" i="7"/>
  <c r="F395" i="7"/>
  <c r="E395" i="7"/>
  <c r="B395" i="7"/>
  <c r="E394" i="7"/>
  <c r="B394" i="7"/>
  <c r="F390" i="7"/>
  <c r="E390" i="7"/>
  <c r="D390" i="7"/>
  <c r="C390" i="7"/>
  <c r="B390" i="7"/>
  <c r="F389" i="7"/>
  <c r="E389" i="7"/>
  <c r="D389" i="7"/>
  <c r="C389" i="7"/>
  <c r="B389" i="7"/>
  <c r="F385" i="7"/>
  <c r="E385" i="7"/>
  <c r="D385" i="7"/>
  <c r="C385" i="7"/>
  <c r="B385" i="7"/>
  <c r="F384" i="7"/>
  <c r="E384" i="7"/>
  <c r="D384" i="7"/>
  <c r="C384" i="7"/>
  <c r="B384" i="7"/>
  <c r="F375" i="7"/>
  <c r="E375" i="7"/>
  <c r="B375" i="7"/>
  <c r="E374" i="7"/>
  <c r="B374" i="7"/>
  <c r="F370" i="7"/>
  <c r="E370" i="7"/>
  <c r="D370" i="7"/>
  <c r="C370" i="7"/>
  <c r="B370" i="7"/>
  <c r="F369" i="7"/>
  <c r="E369" i="7"/>
  <c r="D369" i="7"/>
  <c r="C369" i="7"/>
  <c r="B369" i="7"/>
  <c r="F365" i="7"/>
  <c r="E365" i="7"/>
  <c r="D365" i="7"/>
  <c r="C365" i="7"/>
  <c r="B365" i="7"/>
  <c r="F364" i="7"/>
  <c r="E364" i="7"/>
  <c r="D364" i="7"/>
  <c r="C364" i="7"/>
  <c r="B364" i="7"/>
  <c r="F355" i="7"/>
  <c r="E355" i="7"/>
  <c r="B355" i="7"/>
  <c r="E354" i="7"/>
  <c r="B354" i="7"/>
  <c r="F350" i="7"/>
  <c r="E350" i="7"/>
  <c r="D350" i="7"/>
  <c r="C350" i="7"/>
  <c r="B350" i="7"/>
  <c r="F349" i="7"/>
  <c r="E349" i="7"/>
  <c r="D349" i="7"/>
  <c r="C349" i="7"/>
  <c r="B349" i="7"/>
  <c r="F345" i="7"/>
  <c r="E345" i="7"/>
  <c r="D345" i="7"/>
  <c r="C345" i="7"/>
  <c r="B345" i="7"/>
  <c r="F344" i="7"/>
  <c r="E344" i="7"/>
  <c r="D344" i="7"/>
  <c r="C344" i="7"/>
  <c r="B344" i="7"/>
  <c r="B335" i="7"/>
  <c r="E334" i="7"/>
  <c r="C334" i="7"/>
  <c r="B334" i="7"/>
  <c r="F330" i="7"/>
  <c r="E330" i="7"/>
  <c r="D330" i="7"/>
  <c r="C330" i="7"/>
  <c r="B330" i="7"/>
  <c r="F329" i="7"/>
  <c r="E329" i="7"/>
  <c r="D329" i="7"/>
  <c r="C329" i="7"/>
  <c r="B329" i="7"/>
  <c r="F325" i="7"/>
  <c r="E325" i="7"/>
  <c r="D325" i="7"/>
  <c r="C325" i="7"/>
  <c r="B325" i="7"/>
  <c r="F324" i="7"/>
  <c r="E324" i="7"/>
  <c r="D324" i="7"/>
  <c r="C324" i="7"/>
  <c r="B324" i="7"/>
  <c r="F315" i="7"/>
  <c r="E315" i="7"/>
  <c r="B315" i="7"/>
  <c r="E314" i="7"/>
  <c r="B314" i="7"/>
  <c r="F310" i="7"/>
  <c r="E310" i="7"/>
  <c r="D310" i="7"/>
  <c r="C310" i="7"/>
  <c r="B310" i="7"/>
  <c r="F309" i="7"/>
  <c r="E309" i="7"/>
  <c r="D309" i="7"/>
  <c r="C309" i="7"/>
  <c r="B309" i="7"/>
  <c r="F305" i="7"/>
  <c r="E305" i="7"/>
  <c r="D305" i="7"/>
  <c r="C305" i="7"/>
  <c r="B305" i="7"/>
  <c r="F304" i="7"/>
  <c r="E304" i="7"/>
  <c r="D304" i="7"/>
  <c r="C304" i="7"/>
  <c r="B304" i="7"/>
  <c r="F295" i="7"/>
  <c r="E295" i="7"/>
  <c r="B295" i="7"/>
  <c r="E294" i="7"/>
  <c r="B294" i="7"/>
  <c r="F290" i="7"/>
  <c r="E290" i="7"/>
  <c r="D290" i="7"/>
  <c r="C290" i="7"/>
  <c r="B290" i="7"/>
  <c r="F289" i="7"/>
  <c r="E289" i="7"/>
  <c r="D289" i="7"/>
  <c r="C289" i="7"/>
  <c r="B289" i="7"/>
  <c r="F285" i="7"/>
  <c r="E285" i="7"/>
  <c r="D285" i="7"/>
  <c r="C285" i="7"/>
  <c r="B285" i="7"/>
  <c r="F284" i="7"/>
  <c r="E284" i="7"/>
  <c r="D284" i="7"/>
  <c r="C284" i="7"/>
  <c r="B284" i="7"/>
  <c r="F275" i="7"/>
  <c r="E275" i="7"/>
  <c r="B275" i="7"/>
  <c r="E274" i="7"/>
  <c r="C274" i="7"/>
  <c r="B274" i="7"/>
  <c r="F270" i="7"/>
  <c r="E270" i="7"/>
  <c r="D270" i="7"/>
  <c r="C270" i="7"/>
  <c r="B270" i="7"/>
  <c r="F269" i="7"/>
  <c r="E269" i="7"/>
  <c r="D269" i="7"/>
  <c r="C269" i="7"/>
  <c r="B269" i="7"/>
  <c r="F265" i="7"/>
  <c r="E265" i="7"/>
  <c r="D265" i="7"/>
  <c r="C265" i="7"/>
  <c r="B265" i="7"/>
  <c r="F264" i="7"/>
  <c r="E264" i="7"/>
  <c r="D264" i="7"/>
  <c r="C264" i="7"/>
  <c r="B264" i="7"/>
  <c r="F255" i="7"/>
  <c r="E255" i="7"/>
  <c r="B255" i="7"/>
  <c r="E254" i="7"/>
  <c r="B254" i="7"/>
  <c r="F250" i="7"/>
  <c r="E250" i="7"/>
  <c r="D250" i="7"/>
  <c r="C250" i="7"/>
  <c r="B250" i="7"/>
  <c r="F249" i="7"/>
  <c r="E249" i="7"/>
  <c r="D249" i="7"/>
  <c r="C249" i="7"/>
  <c r="B249" i="7"/>
  <c r="F245" i="7"/>
  <c r="E245" i="7"/>
  <c r="D245" i="7"/>
  <c r="C245" i="7"/>
  <c r="B245" i="7"/>
  <c r="F244" i="7"/>
  <c r="E244" i="7"/>
  <c r="D244" i="7"/>
  <c r="C244" i="7"/>
  <c r="B244" i="7"/>
  <c r="F236" i="7"/>
  <c r="E236" i="7"/>
  <c r="B236" i="7"/>
  <c r="E235" i="7"/>
  <c r="B235" i="7"/>
  <c r="F231" i="7"/>
  <c r="E231" i="7"/>
  <c r="D231" i="7"/>
  <c r="C231" i="7"/>
  <c r="B231" i="7"/>
  <c r="F230" i="7"/>
  <c r="E230" i="7"/>
  <c r="D230" i="7"/>
  <c r="C230" i="7"/>
  <c r="B230" i="7"/>
  <c r="F226" i="7"/>
  <c r="E226" i="7"/>
  <c r="D226" i="7"/>
  <c r="C226" i="7"/>
  <c r="B226" i="7"/>
  <c r="F225" i="7"/>
  <c r="E225" i="7"/>
  <c r="D225" i="7"/>
  <c r="C225" i="7"/>
  <c r="B225" i="7"/>
  <c r="F216" i="7"/>
  <c r="E216" i="7"/>
  <c r="B216" i="7"/>
  <c r="F215" i="7"/>
  <c r="E215" i="7"/>
  <c r="B215" i="7"/>
  <c r="F211" i="7"/>
  <c r="E211" i="7"/>
  <c r="D211" i="7"/>
  <c r="C211" i="7"/>
  <c r="B211" i="7"/>
  <c r="F210" i="7"/>
  <c r="E210" i="7"/>
  <c r="D210" i="7"/>
  <c r="C210" i="7"/>
  <c r="B210" i="7"/>
  <c r="F206" i="7"/>
  <c r="E206" i="7"/>
  <c r="D206" i="7"/>
  <c r="C206" i="7"/>
  <c r="B206" i="7"/>
  <c r="F205" i="7"/>
  <c r="E205" i="7"/>
  <c r="D205" i="7"/>
  <c r="C205" i="7"/>
  <c r="B205" i="7"/>
  <c r="F196" i="7"/>
  <c r="E196" i="7"/>
  <c r="B196" i="7"/>
  <c r="E195" i="7"/>
  <c r="B195" i="7"/>
  <c r="F191" i="7"/>
  <c r="E191" i="7"/>
  <c r="D191" i="7"/>
  <c r="C191" i="7"/>
  <c r="B191" i="7"/>
  <c r="F190" i="7"/>
  <c r="E190" i="7"/>
  <c r="D190" i="7"/>
  <c r="C190" i="7"/>
  <c r="B190" i="7"/>
  <c r="F186" i="7"/>
  <c r="E186" i="7"/>
  <c r="D186" i="7"/>
  <c r="C186" i="7"/>
  <c r="B186" i="7"/>
  <c r="F185" i="7"/>
  <c r="E185" i="7"/>
  <c r="D185" i="7"/>
  <c r="C185" i="7"/>
  <c r="B185" i="7"/>
  <c r="F176" i="7"/>
  <c r="E176" i="7"/>
  <c r="B176" i="7"/>
  <c r="E175" i="7"/>
  <c r="B175" i="7"/>
  <c r="F171" i="7"/>
  <c r="E171" i="7"/>
  <c r="D171" i="7"/>
  <c r="C171" i="7"/>
  <c r="B171" i="7"/>
  <c r="F170" i="7"/>
  <c r="E170" i="7"/>
  <c r="D170" i="7"/>
  <c r="C170" i="7"/>
  <c r="B170" i="7"/>
  <c r="F166" i="7"/>
  <c r="E166" i="7"/>
  <c r="D166" i="7"/>
  <c r="C166" i="7"/>
  <c r="B166" i="7"/>
  <c r="F165" i="7"/>
  <c r="E165" i="7"/>
  <c r="D165" i="7"/>
  <c r="C165" i="7"/>
  <c r="B165" i="7"/>
  <c r="F153" i="7"/>
  <c r="E153" i="7"/>
  <c r="D153" i="7"/>
  <c r="F152" i="7"/>
  <c r="E152" i="7"/>
  <c r="D152" i="7"/>
  <c r="F151" i="7"/>
  <c r="E151" i="7"/>
  <c r="D151" i="7"/>
  <c r="F150" i="7"/>
  <c r="E150" i="7"/>
  <c r="D150" i="7"/>
  <c r="F149" i="7"/>
  <c r="E149" i="7"/>
  <c r="D149" i="7"/>
  <c r="F148" i="7"/>
  <c r="E148" i="7"/>
  <c r="D148" i="7"/>
  <c r="F147" i="7"/>
  <c r="E147" i="7"/>
  <c r="D147" i="7"/>
  <c r="C153" i="7"/>
  <c r="C152" i="7"/>
  <c r="C151" i="7"/>
  <c r="C150" i="7"/>
  <c r="C149" i="7"/>
  <c r="C148" i="7"/>
  <c r="C147" i="7"/>
  <c r="F143" i="7"/>
  <c r="E143" i="7"/>
  <c r="D143" i="7"/>
  <c r="F142" i="7"/>
  <c r="E142" i="7"/>
  <c r="D142" i="7"/>
  <c r="F141" i="7"/>
  <c r="E141" i="7"/>
  <c r="D141" i="7"/>
  <c r="F140" i="7"/>
  <c r="E140" i="7"/>
  <c r="D140" i="7"/>
  <c r="F139" i="7"/>
  <c r="E139" i="7"/>
  <c r="D139" i="7"/>
  <c r="F138" i="7"/>
  <c r="E138" i="7"/>
  <c r="D138" i="7"/>
  <c r="F137" i="7"/>
  <c r="E137" i="7"/>
  <c r="D137" i="7"/>
  <c r="C143" i="7"/>
  <c r="C142" i="7"/>
  <c r="C141" i="7"/>
  <c r="C140" i="7"/>
  <c r="C139" i="7"/>
  <c r="C138" i="7"/>
  <c r="C137" i="7"/>
  <c r="F133" i="7"/>
  <c r="E133" i="7"/>
  <c r="D133" i="7"/>
  <c r="F132" i="7"/>
  <c r="E132" i="7"/>
  <c r="D132" i="7"/>
  <c r="F131" i="7"/>
  <c r="E131" i="7"/>
  <c r="D131" i="7"/>
  <c r="F130" i="7"/>
  <c r="E130" i="7"/>
  <c r="D130" i="7"/>
  <c r="F129" i="7"/>
  <c r="E129" i="7"/>
  <c r="D129" i="7"/>
  <c r="F128" i="7"/>
  <c r="E128" i="7"/>
  <c r="D128" i="7"/>
  <c r="F127" i="7"/>
  <c r="E127" i="7"/>
  <c r="D127" i="7"/>
  <c r="C133" i="7"/>
  <c r="C132" i="7"/>
  <c r="C131" i="7"/>
  <c r="C130" i="7"/>
  <c r="C129" i="7"/>
  <c r="C128" i="7"/>
  <c r="C127" i="7"/>
  <c r="F107" i="7"/>
  <c r="E107" i="7"/>
  <c r="D107" i="7"/>
  <c r="F106" i="7"/>
  <c r="E106" i="7"/>
  <c r="D106" i="7"/>
  <c r="F105" i="7"/>
  <c r="E105" i="7"/>
  <c r="D105" i="7"/>
  <c r="F104" i="7"/>
  <c r="E104" i="7"/>
  <c r="D104" i="7"/>
  <c r="F103" i="7"/>
  <c r="E103" i="7"/>
  <c r="D103" i="7"/>
  <c r="F102" i="7"/>
  <c r="E102" i="7"/>
  <c r="D102" i="7"/>
  <c r="F101" i="7"/>
  <c r="E101" i="7"/>
  <c r="D101" i="7"/>
  <c r="F100" i="7"/>
  <c r="E100" i="7"/>
  <c r="D100" i="7"/>
  <c r="C107" i="7"/>
  <c r="C106" i="7"/>
  <c r="C105" i="7"/>
  <c r="C104" i="7"/>
  <c r="C103" i="7"/>
  <c r="C102" i="7"/>
  <c r="C101" i="7"/>
  <c r="C100" i="7"/>
  <c r="F96" i="7"/>
  <c r="E96" i="7"/>
  <c r="D96" i="7"/>
  <c r="F95" i="7"/>
  <c r="E95" i="7"/>
  <c r="D95" i="7"/>
  <c r="F94" i="7"/>
  <c r="E94" i="7"/>
  <c r="D94" i="7"/>
  <c r="F93" i="7"/>
  <c r="E93" i="7"/>
  <c r="D93" i="7"/>
  <c r="F92" i="7"/>
  <c r="E92" i="7"/>
  <c r="D92" i="7"/>
  <c r="F91" i="7"/>
  <c r="E91" i="7"/>
  <c r="D91" i="7"/>
  <c r="F90" i="7"/>
  <c r="E90" i="7"/>
  <c r="D90" i="7"/>
  <c r="F89" i="7"/>
  <c r="E89" i="7"/>
  <c r="D89" i="7"/>
  <c r="C96" i="7"/>
  <c r="C95" i="7"/>
  <c r="C94" i="7"/>
  <c r="C93" i="7"/>
  <c r="C92" i="7"/>
  <c r="C91" i="7"/>
  <c r="C90" i="7"/>
  <c r="C89" i="7"/>
  <c r="F65" i="7"/>
  <c r="E65" i="7"/>
  <c r="D65" i="7"/>
  <c r="F64" i="7"/>
  <c r="E64" i="7"/>
  <c r="D64" i="7"/>
  <c r="F63" i="7"/>
  <c r="E63" i="7"/>
  <c r="D63" i="7"/>
  <c r="F62" i="7"/>
  <c r="E62" i="7"/>
  <c r="D62" i="7"/>
  <c r="F61" i="7"/>
  <c r="E61" i="7"/>
  <c r="D61" i="7"/>
  <c r="F60" i="7"/>
  <c r="E60" i="7"/>
  <c r="D60" i="7"/>
  <c r="F59" i="7"/>
  <c r="E59" i="7"/>
  <c r="D59" i="7"/>
  <c r="F58" i="7"/>
  <c r="E58" i="7"/>
  <c r="D58" i="7"/>
  <c r="F57" i="7"/>
  <c r="E57" i="7"/>
  <c r="D57" i="7"/>
  <c r="F56" i="7"/>
  <c r="E56" i="7"/>
  <c r="D56" i="7"/>
  <c r="F55" i="7"/>
  <c r="E55" i="7"/>
  <c r="D55" i="7"/>
  <c r="C65" i="7"/>
  <c r="C64" i="7"/>
  <c r="C63" i="7"/>
  <c r="C62" i="7"/>
  <c r="C61" i="7"/>
  <c r="C60" i="7"/>
  <c r="C59" i="7"/>
  <c r="C58" i="7"/>
  <c r="C57" i="7"/>
  <c r="C56" i="7"/>
  <c r="C55" i="7"/>
  <c r="F51" i="7"/>
  <c r="E51" i="7"/>
  <c r="D51" i="7"/>
  <c r="F50" i="7"/>
  <c r="E50" i="7"/>
  <c r="D50" i="7"/>
  <c r="F49" i="7"/>
  <c r="E49" i="7"/>
  <c r="D49" i="7"/>
  <c r="F48" i="7"/>
  <c r="E48" i="7"/>
  <c r="D48" i="7"/>
  <c r="F47" i="7"/>
  <c r="E47" i="7"/>
  <c r="D47" i="7"/>
  <c r="F46" i="7"/>
  <c r="E46" i="7"/>
  <c r="D46" i="7"/>
  <c r="F45" i="7"/>
  <c r="E45" i="7"/>
  <c r="D45" i="7"/>
  <c r="F44" i="7"/>
  <c r="E44" i="7"/>
  <c r="D44" i="7"/>
  <c r="F43" i="7"/>
  <c r="E43" i="7"/>
  <c r="D43" i="7"/>
  <c r="F42" i="7"/>
  <c r="E42" i="7"/>
  <c r="D42" i="7"/>
  <c r="F41" i="7"/>
  <c r="E41" i="7"/>
  <c r="D41" i="7"/>
  <c r="C51" i="7"/>
  <c r="C50" i="7"/>
  <c r="C49" i="7"/>
  <c r="C48" i="7"/>
  <c r="C47" i="7"/>
  <c r="C46" i="7"/>
  <c r="C45" i="7"/>
  <c r="C44" i="7"/>
  <c r="C43" i="7"/>
  <c r="C42" i="7"/>
  <c r="C41" i="7"/>
  <c r="F118" i="7"/>
  <c r="E118" i="7"/>
  <c r="D118" i="7"/>
  <c r="F117" i="7"/>
  <c r="E117" i="7"/>
  <c r="D117" i="7"/>
  <c r="F116" i="7"/>
  <c r="E116" i="7"/>
  <c r="D116" i="7"/>
  <c r="F115" i="7"/>
  <c r="E115" i="7"/>
  <c r="D115" i="7"/>
  <c r="F114" i="7"/>
  <c r="E114" i="7"/>
  <c r="D114" i="7"/>
  <c r="F113" i="7"/>
  <c r="E113" i="7"/>
  <c r="D113" i="7"/>
  <c r="F112" i="7"/>
  <c r="E112" i="7"/>
  <c r="D112" i="7"/>
  <c r="F111" i="7"/>
  <c r="E111" i="7"/>
  <c r="D111" i="7"/>
  <c r="C118" i="7"/>
  <c r="C117" i="7"/>
  <c r="C116" i="7"/>
  <c r="C115" i="7"/>
  <c r="C114" i="7"/>
  <c r="C113" i="7"/>
  <c r="C112" i="7"/>
  <c r="C111" i="7"/>
  <c r="F79" i="7"/>
  <c r="E79" i="7"/>
  <c r="D79" i="7"/>
  <c r="F78" i="7"/>
  <c r="E78" i="7"/>
  <c r="D78" i="7"/>
  <c r="F77" i="7"/>
  <c r="E77" i="7"/>
  <c r="D77" i="7"/>
  <c r="F76" i="7"/>
  <c r="E76" i="7"/>
  <c r="D76" i="7"/>
  <c r="F75" i="7"/>
  <c r="E75" i="7"/>
  <c r="D75" i="7"/>
  <c r="F74" i="7"/>
  <c r="E74" i="7"/>
  <c r="D74" i="7"/>
  <c r="F73" i="7"/>
  <c r="E73" i="7"/>
  <c r="D73" i="7"/>
  <c r="F72" i="7"/>
  <c r="E72" i="7"/>
  <c r="D72" i="7"/>
  <c r="F71" i="7"/>
  <c r="E71" i="7"/>
  <c r="D71" i="7"/>
  <c r="F70" i="7"/>
  <c r="E70" i="7"/>
  <c r="D70" i="7"/>
  <c r="F69" i="7"/>
  <c r="E69" i="7"/>
  <c r="D69" i="7"/>
  <c r="C79" i="7"/>
  <c r="C78" i="7"/>
  <c r="C77" i="7"/>
  <c r="C76" i="7"/>
  <c r="C75" i="7"/>
  <c r="C74" i="7"/>
  <c r="C73" i="7"/>
  <c r="C72" i="7"/>
  <c r="C71" i="7"/>
  <c r="C70" i="7"/>
  <c r="C69" i="7"/>
  <c r="F31" i="7"/>
  <c r="E31" i="7"/>
  <c r="D31" i="7"/>
  <c r="F30" i="7"/>
  <c r="E30" i="7"/>
  <c r="D30" i="7"/>
  <c r="F29" i="7"/>
  <c r="E29" i="7"/>
  <c r="D29" i="7"/>
  <c r="F28" i="7"/>
  <c r="E28" i="7"/>
  <c r="D28" i="7"/>
  <c r="F27" i="7"/>
  <c r="E27" i="7"/>
  <c r="D27" i="7"/>
  <c r="F26" i="7"/>
  <c r="E26" i="7"/>
  <c r="D26" i="7"/>
  <c r="F25" i="7"/>
  <c r="E25" i="7"/>
  <c r="D25" i="7"/>
  <c r="C31" i="7"/>
  <c r="C30" i="7"/>
  <c r="C29" i="7"/>
  <c r="C28" i="7"/>
  <c r="C27" i="7"/>
  <c r="C26" i="7"/>
  <c r="C25" i="7"/>
  <c r="F21" i="7"/>
  <c r="E21" i="7"/>
  <c r="D21" i="7"/>
  <c r="F20" i="7"/>
  <c r="E20" i="7"/>
  <c r="D20" i="7"/>
  <c r="F19" i="7"/>
  <c r="E19" i="7"/>
  <c r="D19" i="7"/>
  <c r="F18" i="7"/>
  <c r="E18" i="7"/>
  <c r="D18" i="7"/>
  <c r="F17" i="7"/>
  <c r="E17" i="7"/>
  <c r="D17" i="7"/>
  <c r="F16" i="7"/>
  <c r="E16" i="7"/>
  <c r="D16" i="7"/>
  <c r="F15" i="7"/>
  <c r="E15" i="7"/>
  <c r="D15" i="7"/>
  <c r="C21" i="7"/>
  <c r="C20" i="7"/>
  <c r="C19" i="7"/>
  <c r="C18" i="7"/>
  <c r="C17" i="7"/>
  <c r="C16" i="7"/>
  <c r="C15" i="7"/>
  <c r="F11" i="7"/>
  <c r="E11" i="7"/>
  <c r="D11" i="7"/>
  <c r="F10" i="7"/>
  <c r="E10" i="7"/>
  <c r="D10" i="7"/>
  <c r="F9" i="7"/>
  <c r="E9" i="7"/>
  <c r="D9" i="7"/>
  <c r="F8" i="7"/>
  <c r="E8" i="7"/>
  <c r="D8" i="7"/>
  <c r="F7" i="7"/>
  <c r="E7" i="7"/>
  <c r="D7" i="7"/>
  <c r="F6" i="7"/>
  <c r="E6" i="7"/>
  <c r="D6" i="7"/>
  <c r="F5" i="7"/>
  <c r="E5" i="7"/>
  <c r="D5" i="7"/>
  <c r="C11" i="7"/>
  <c r="C10" i="7"/>
  <c r="C9" i="7"/>
  <c r="C8" i="7"/>
  <c r="C7" i="7"/>
  <c r="C6" i="7"/>
  <c r="C5" i="7"/>
  <c r="Q38" i="8" l="1"/>
  <c r="F794" i="7" s="1"/>
  <c r="O38" i="8"/>
  <c r="D794" i="7" s="1"/>
  <c r="Q37" i="8"/>
  <c r="F774" i="7" s="1"/>
  <c r="O37" i="8"/>
  <c r="D774" i="7" s="1"/>
  <c r="Q36" i="8"/>
  <c r="F754" i="7" s="1"/>
  <c r="O36" i="8"/>
  <c r="D754" i="7" s="1"/>
  <c r="O35" i="8"/>
  <c r="D734" i="7" s="1"/>
  <c r="Q34" i="8"/>
  <c r="F714" i="7" s="1"/>
  <c r="O34" i="8"/>
  <c r="D714" i="7" s="1"/>
  <c r="Q33" i="8"/>
  <c r="F694" i="7" s="1"/>
  <c r="O33" i="8"/>
  <c r="D694" i="7" s="1"/>
  <c r="Q32" i="8"/>
  <c r="O32" i="8"/>
  <c r="Q31" i="8"/>
  <c r="F654" i="7" s="1"/>
  <c r="O31" i="8"/>
  <c r="D654" i="7" s="1"/>
  <c r="Q30" i="8"/>
  <c r="F634" i="7" s="1"/>
  <c r="O30" i="8"/>
  <c r="D634" i="7" s="1"/>
  <c r="Q29" i="8"/>
  <c r="F614" i="7" s="1"/>
  <c r="O29" i="8"/>
  <c r="D614" i="7" s="1"/>
  <c r="Q28" i="8"/>
  <c r="F594" i="7" s="1"/>
  <c r="O28" i="8"/>
  <c r="D594" i="7" s="1"/>
  <c r="O27" i="8"/>
  <c r="D574" i="7" s="1"/>
  <c r="Q26" i="8"/>
  <c r="F554" i="7" s="1"/>
  <c r="O26" i="8"/>
  <c r="D554" i="7" s="1"/>
  <c r="O25" i="8"/>
  <c r="D534" i="7" s="1"/>
  <c r="Q24" i="8"/>
  <c r="F514" i="7" s="1"/>
  <c r="O24" i="8"/>
  <c r="D514" i="7" s="1"/>
  <c r="O23" i="8"/>
  <c r="D494" i="7" s="1"/>
  <c r="Q22" i="8"/>
  <c r="F474" i="7" s="1"/>
  <c r="O22" i="8"/>
  <c r="D474" i="7" s="1"/>
  <c r="Q21" i="8"/>
  <c r="F454" i="7" s="1"/>
  <c r="O21" i="8"/>
  <c r="D454" i="7" s="1"/>
  <c r="Q20" i="8"/>
  <c r="F434" i="7" s="1"/>
  <c r="O20" i="8"/>
  <c r="D434" i="7" s="1"/>
  <c r="Q19" i="8"/>
  <c r="F414" i="7" s="1"/>
  <c r="O19" i="8"/>
  <c r="D414" i="7" s="1"/>
  <c r="Q18" i="8"/>
  <c r="F394" i="7" s="1"/>
  <c r="O18" i="8"/>
  <c r="D394" i="7" s="1"/>
  <c r="Q17" i="8"/>
  <c r="F374" i="7" s="1"/>
  <c r="O17" i="8"/>
  <c r="D374" i="7" s="1"/>
  <c r="Q16" i="8"/>
  <c r="F354" i="7" s="1"/>
  <c r="O16" i="8"/>
  <c r="D354" i="7" s="1"/>
  <c r="Q15" i="8"/>
  <c r="F334" i="7" s="1"/>
  <c r="O15" i="8"/>
  <c r="D334" i="7" s="1"/>
  <c r="Q14" i="8"/>
  <c r="F314" i="7" s="1"/>
  <c r="O14" i="8"/>
  <c r="D314" i="7" s="1"/>
  <c r="Q13" i="8"/>
  <c r="F294" i="7" s="1"/>
  <c r="O13" i="8"/>
  <c r="D294" i="7" s="1"/>
  <c r="Q12" i="8"/>
  <c r="F274" i="7" s="1"/>
  <c r="O12" i="8"/>
  <c r="D274" i="7" s="1"/>
  <c r="Q11" i="8"/>
  <c r="F254" i="7" s="1"/>
  <c r="O11" i="8"/>
  <c r="D254" i="7" s="1"/>
  <c r="Q10" i="8"/>
  <c r="F235" i="7" s="1"/>
  <c r="O10" i="8"/>
  <c r="D235" i="7" s="1"/>
  <c r="O9" i="8"/>
  <c r="D215" i="7" s="1"/>
  <c r="Q8" i="8"/>
  <c r="F195" i="7" s="1"/>
  <c r="O8" i="8"/>
  <c r="D195" i="7" s="1"/>
  <c r="Q7" i="8"/>
  <c r="F175" i="7" s="1"/>
  <c r="O7" i="8"/>
  <c r="D175" i="7" s="1"/>
  <c r="O6" i="8"/>
  <c r="I68" i="2"/>
  <c r="I60" i="2"/>
  <c r="I49" i="2"/>
  <c r="I42" i="2"/>
  <c r="I9" i="2"/>
  <c r="N10" i="8"/>
  <c r="C235" i="7" s="1"/>
  <c r="N11" i="8"/>
  <c r="C254" i="7" s="1"/>
  <c r="N13" i="8"/>
  <c r="C294" i="7" s="1"/>
  <c r="N14" i="8"/>
  <c r="C314" i="7" s="1"/>
  <c r="N16" i="8"/>
  <c r="C354" i="7" s="1"/>
  <c r="N17" i="8"/>
  <c r="C374" i="7" s="1"/>
  <c r="N18" i="8"/>
  <c r="C394" i="7" s="1"/>
  <c r="N20" i="8"/>
  <c r="C434" i="7" s="1"/>
  <c r="N22" i="8"/>
  <c r="C474" i="7" s="1"/>
  <c r="N23" i="8"/>
  <c r="C494" i="7" s="1"/>
  <c r="N24" i="8"/>
  <c r="C514" i="7" s="1"/>
  <c r="N25" i="8"/>
  <c r="C534" i="7" s="1"/>
  <c r="N26" i="8"/>
  <c r="C554" i="7" s="1"/>
  <c r="N27" i="8"/>
  <c r="C574" i="7" s="1"/>
  <c r="N28" i="8"/>
  <c r="C594" i="7" s="1"/>
  <c r="N30" i="8"/>
  <c r="C634" i="7" s="1"/>
  <c r="N31" i="8"/>
  <c r="C654" i="7" s="1"/>
  <c r="N32" i="8"/>
  <c r="N33" i="8"/>
  <c r="C694" i="7" s="1"/>
  <c r="N34" i="8"/>
  <c r="C714" i="7" s="1"/>
  <c r="N35" i="8"/>
  <c r="C734" i="7" s="1"/>
  <c r="N36" i="8"/>
  <c r="C754" i="7" s="1"/>
  <c r="N37" i="8"/>
  <c r="C774" i="7" s="1"/>
  <c r="N38" i="8"/>
  <c r="C794" i="7" s="1"/>
  <c r="N7" i="8"/>
  <c r="C175" i="7" s="1"/>
  <c r="N8" i="8"/>
  <c r="C195" i="7" s="1"/>
  <c r="N9" i="8"/>
  <c r="C215" i="7" s="1"/>
  <c r="N6" i="8"/>
  <c r="C71" i="6"/>
  <c r="C70" i="6"/>
  <c r="C69" i="6"/>
  <c r="C68" i="6"/>
  <c r="C67" i="6"/>
  <c r="C66" i="6"/>
  <c r="C64" i="6"/>
  <c r="C63" i="6"/>
  <c r="C62" i="6"/>
  <c r="C61" i="6"/>
  <c r="C60" i="6"/>
  <c r="C59" i="6"/>
  <c r="C58" i="6"/>
  <c r="C56" i="6"/>
  <c r="C55" i="6"/>
  <c r="C54" i="6"/>
  <c r="C53" i="6"/>
  <c r="C52" i="6"/>
  <c r="C51" i="6"/>
  <c r="C50" i="6"/>
  <c r="C49" i="6"/>
  <c r="C48" i="6"/>
  <c r="C47" i="6"/>
  <c r="C45" i="6"/>
  <c r="C44" i="6"/>
  <c r="C43" i="6"/>
  <c r="C42" i="6"/>
  <c r="C41" i="6"/>
  <c r="C40" i="6"/>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D675" i="7" l="1"/>
  <c r="D674" i="7"/>
  <c r="F675" i="7"/>
  <c r="F674" i="7"/>
  <c r="D595" i="7"/>
  <c r="D615" i="7"/>
  <c r="D355" i="7"/>
  <c r="D655" i="7"/>
  <c r="D495" i="7"/>
  <c r="D216" i="7"/>
  <c r="D236" i="7"/>
  <c r="D795" i="7"/>
  <c r="D695" i="7"/>
  <c r="D535" i="7"/>
  <c r="D375" i="7"/>
  <c r="D255" i="7"/>
  <c r="D196" i="7"/>
  <c r="D715" i="7"/>
  <c r="D555" i="7"/>
  <c r="D395" i="7"/>
  <c r="D275" i="7"/>
  <c r="D755" i="7"/>
  <c r="D635" i="7"/>
  <c r="D475" i="7"/>
  <c r="D515" i="7"/>
  <c r="D435" i="7"/>
  <c r="D315" i="7"/>
  <c r="D735" i="7"/>
  <c r="D575" i="7"/>
  <c r="D415" i="7"/>
  <c r="D295" i="7"/>
  <c r="D775" i="7"/>
  <c r="D455" i="7"/>
  <c r="D176" i="7"/>
  <c r="C795" i="7"/>
  <c r="C635" i="7"/>
  <c r="C475" i="7"/>
  <c r="C196" i="7"/>
  <c r="C655" i="7"/>
  <c r="C495" i="7"/>
  <c r="C216" i="7"/>
  <c r="C615" i="7"/>
  <c r="C595" i="7"/>
  <c r="C355" i="7"/>
  <c r="C236" i="7"/>
  <c r="C695" i="7"/>
  <c r="C535" i="7"/>
  <c r="C375" i="7"/>
  <c r="C255" i="7"/>
  <c r="C715" i="7"/>
  <c r="C555" i="7"/>
  <c r="C395" i="7"/>
  <c r="C275" i="7"/>
  <c r="C575" i="7"/>
  <c r="C295" i="7"/>
  <c r="C176" i="7"/>
  <c r="C515" i="7"/>
  <c r="C735" i="7"/>
  <c r="C415" i="7"/>
  <c r="C755" i="7"/>
  <c r="C435" i="7"/>
  <c r="C315" i="7"/>
  <c r="C775" i="7"/>
  <c r="C455" i="7"/>
  <c r="C675" i="7"/>
  <c r="C674" i="7"/>
  <c r="H10" i="2"/>
  <c r="E64" i="6" l="1"/>
  <c r="E63" i="6"/>
  <c r="E62" i="6"/>
  <c r="E61" i="6"/>
  <c r="E60" i="6"/>
  <c r="E59" i="6"/>
  <c r="E58" i="6"/>
  <c r="E56" i="6"/>
  <c r="E55" i="6"/>
  <c r="E54" i="6"/>
  <c r="E53" i="6"/>
  <c r="E52" i="6"/>
  <c r="E51" i="6"/>
  <c r="E50" i="6"/>
  <c r="E49" i="6"/>
  <c r="E48" i="6"/>
  <c r="E47" i="6"/>
  <c r="E45" i="6"/>
  <c r="E44" i="6"/>
  <c r="E43" i="6"/>
  <c r="E42" i="6"/>
  <c r="E41" i="6"/>
  <c r="E40" i="6"/>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P68" i="4" l="1"/>
  <c r="B65" i="6" s="1"/>
  <c r="P60" i="4"/>
  <c r="P49" i="4"/>
  <c r="B46" i="6" s="1"/>
  <c r="P42" i="4"/>
  <c r="B71" i="6"/>
  <c r="E71" i="6" s="1"/>
  <c r="B70" i="6"/>
  <c r="E70" i="6" s="1"/>
  <c r="B69" i="6"/>
  <c r="E69" i="6" s="1"/>
  <c r="B68" i="6"/>
  <c r="E68" i="6" s="1"/>
  <c r="B67" i="6"/>
  <c r="E67" i="6" s="1"/>
  <c r="B66" i="6"/>
  <c r="E66" i="6" s="1"/>
  <c r="B64" i="6"/>
  <c r="B63" i="6"/>
  <c r="B62" i="6"/>
  <c r="B61" i="6"/>
  <c r="B60" i="6"/>
  <c r="B59" i="6"/>
  <c r="B58" i="6"/>
  <c r="B57" i="6"/>
  <c r="D71" i="6"/>
  <c r="D70" i="6"/>
  <c r="D69" i="6"/>
  <c r="D68" i="6"/>
  <c r="D67" i="6"/>
  <c r="D66" i="6"/>
  <c r="D64" i="6"/>
  <c r="D63" i="6"/>
  <c r="D62" i="6"/>
  <c r="D61" i="6"/>
  <c r="D60" i="6"/>
  <c r="D59" i="6"/>
  <c r="D58" i="6"/>
  <c r="B56" i="6"/>
  <c r="B55" i="6"/>
  <c r="B54" i="6"/>
  <c r="B53" i="6"/>
  <c r="B52" i="6"/>
  <c r="B51" i="6"/>
  <c r="B50" i="6"/>
  <c r="B49" i="6"/>
  <c r="B48" i="6"/>
  <c r="B47" i="6"/>
  <c r="D56" i="6"/>
  <c r="D55" i="6"/>
  <c r="D54" i="6"/>
  <c r="D53" i="6"/>
  <c r="D52" i="6"/>
  <c r="D51" i="6"/>
  <c r="D50" i="6"/>
  <c r="D49" i="6"/>
  <c r="D48" i="6"/>
  <c r="D47" i="6"/>
  <c r="B41" i="6"/>
  <c r="B42" i="6"/>
  <c r="B43" i="6"/>
  <c r="B44" i="6"/>
  <c r="B45" i="6"/>
  <c r="B40" i="6"/>
  <c r="D41" i="6"/>
  <c r="D42" i="6"/>
  <c r="D43" i="6"/>
  <c r="D44" i="6"/>
  <c r="D45" i="6"/>
  <c r="D40" i="6"/>
  <c r="B38" i="6" l="1"/>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P9" i="4"/>
  <c r="B6" i="6" s="1"/>
  <c r="C38" i="6" l="1"/>
  <c r="E38" i="6" s="1"/>
  <c r="C37" i="6"/>
  <c r="E37" i="6" s="1"/>
  <c r="C36" i="6"/>
  <c r="E36" i="6" s="1"/>
  <c r="C35" i="6"/>
  <c r="E35" i="6" s="1"/>
  <c r="C34" i="6"/>
  <c r="E34" i="6" s="1"/>
  <c r="C33" i="6"/>
  <c r="E33" i="6" s="1"/>
  <c r="C32" i="6"/>
  <c r="E32" i="6" s="1"/>
  <c r="C31" i="6"/>
  <c r="E31" i="6" s="1"/>
  <c r="C30" i="6"/>
  <c r="E30" i="6" s="1"/>
  <c r="C29" i="6"/>
  <c r="E29" i="6" s="1"/>
  <c r="C28" i="6"/>
  <c r="E28" i="6" s="1"/>
  <c r="C27" i="6"/>
  <c r="E27" i="6" s="1"/>
  <c r="C26" i="6"/>
  <c r="E26" i="6" s="1"/>
  <c r="C25" i="6"/>
  <c r="E25" i="6" s="1"/>
  <c r="C24" i="6"/>
  <c r="E24" i="6" s="1"/>
  <c r="C23" i="6"/>
  <c r="E23" i="6" s="1"/>
  <c r="C22" i="6"/>
  <c r="E22" i="6" s="1"/>
  <c r="C21" i="6"/>
  <c r="E21" i="6" s="1"/>
  <c r="C20" i="6"/>
  <c r="E20" i="6" s="1"/>
  <c r="C19" i="6"/>
  <c r="E19" i="6" s="1"/>
  <c r="C18" i="6"/>
  <c r="E18" i="6" s="1"/>
  <c r="C17" i="6"/>
  <c r="E17" i="6" s="1"/>
  <c r="C16" i="6"/>
  <c r="E16" i="6" s="1"/>
  <c r="C15" i="6"/>
  <c r="E15" i="6" s="1"/>
  <c r="C14" i="6"/>
  <c r="E14" i="6" s="1"/>
  <c r="C13" i="6"/>
  <c r="E13" i="6" s="1"/>
  <c r="C12" i="6"/>
  <c r="E12" i="6" s="1"/>
  <c r="C11" i="6"/>
  <c r="E11" i="6" s="1"/>
  <c r="C10" i="6"/>
  <c r="E10" i="6" s="1"/>
  <c r="C9" i="6"/>
  <c r="E9" i="6" s="1"/>
  <c r="C8" i="6"/>
  <c r="E8" i="6" s="1"/>
  <c r="C7" i="6"/>
  <c r="E7" i="6" s="1"/>
  <c r="C6" i="6"/>
  <c r="E6" i="6" s="1"/>
  <c r="C6" i="5"/>
  <c r="F68" i="2" l="1"/>
  <c r="F49" i="2"/>
  <c r="G66" i="2"/>
  <c r="G60" i="2" s="1"/>
  <c r="F60" i="2"/>
  <c r="F42" i="2"/>
  <c r="D68" i="4" l="1"/>
  <c r="E68" i="4"/>
  <c r="F68" i="4"/>
  <c r="G68" i="4"/>
  <c r="H68" i="4"/>
  <c r="I68" i="4"/>
  <c r="J68" i="4"/>
  <c r="K68" i="4"/>
  <c r="L68" i="4"/>
  <c r="M68" i="4"/>
  <c r="N68" i="4"/>
  <c r="O68" i="4"/>
  <c r="D60" i="4"/>
  <c r="E60" i="4"/>
  <c r="F60" i="4"/>
  <c r="G60" i="4"/>
  <c r="H60" i="4"/>
  <c r="I60" i="4"/>
  <c r="J60" i="4"/>
  <c r="K60" i="4"/>
  <c r="L60" i="4"/>
  <c r="M60" i="4"/>
  <c r="N60" i="4"/>
  <c r="O60" i="4"/>
  <c r="D49" i="4"/>
  <c r="E49" i="4"/>
  <c r="F49" i="4"/>
  <c r="G49" i="4"/>
  <c r="H49" i="4"/>
  <c r="I49" i="4"/>
  <c r="J49" i="4"/>
  <c r="K49" i="4"/>
  <c r="L49" i="4"/>
  <c r="M49" i="4"/>
  <c r="N49" i="4"/>
  <c r="O49" i="4"/>
  <c r="F42" i="4"/>
  <c r="G42" i="4"/>
  <c r="H42" i="4"/>
  <c r="I42" i="4"/>
  <c r="J42" i="4"/>
  <c r="K42" i="4"/>
  <c r="L42" i="4"/>
  <c r="M42" i="4"/>
  <c r="N42" i="4"/>
  <c r="O42" i="4"/>
  <c r="I9" i="4" l="1"/>
  <c r="N9" i="4"/>
  <c r="O9" i="4"/>
  <c r="F74" i="3" l="1"/>
  <c r="F73" i="3"/>
  <c r="F72" i="3"/>
  <c r="F71" i="3"/>
  <c r="F70" i="3"/>
  <c r="F69" i="3"/>
  <c r="F67" i="3"/>
  <c r="F66" i="3"/>
  <c r="F65" i="3"/>
  <c r="F64" i="3"/>
  <c r="F63" i="3"/>
  <c r="F62" i="3"/>
  <c r="F61" i="3"/>
  <c r="F59" i="3"/>
  <c r="F58" i="3"/>
  <c r="F57" i="3"/>
  <c r="F56" i="3"/>
  <c r="F55" i="3"/>
  <c r="F54" i="3"/>
  <c r="F53" i="3"/>
  <c r="F52" i="3"/>
  <c r="F51" i="3"/>
  <c r="F50" i="3"/>
  <c r="F48" i="3"/>
  <c r="F47" i="3"/>
  <c r="F46" i="3"/>
  <c r="F45" i="3"/>
  <c r="F44" i="3"/>
  <c r="F43" i="3"/>
  <c r="F41" i="3"/>
  <c r="D38" i="6" s="1"/>
  <c r="F40" i="3"/>
  <c r="D37" i="6" s="1"/>
  <c r="F39" i="3"/>
  <c r="D36" i="6" s="1"/>
  <c r="F38" i="3"/>
  <c r="D35" i="6" s="1"/>
  <c r="F36" i="3"/>
  <c r="D33" i="6" s="1"/>
  <c r="F35" i="3"/>
  <c r="D32" i="6" s="1"/>
  <c r="F34" i="3"/>
  <c r="D31" i="6" s="1"/>
  <c r="F33" i="3"/>
  <c r="D30" i="6" s="1"/>
  <c r="F31" i="3"/>
  <c r="D28" i="6" s="1"/>
  <c r="F30" i="3"/>
  <c r="D27" i="6" s="1"/>
  <c r="F28" i="3"/>
  <c r="D25" i="6" s="1"/>
  <c r="F27" i="3"/>
  <c r="D24" i="6" s="1"/>
  <c r="F26" i="3"/>
  <c r="D23" i="6" s="1"/>
  <c r="F25" i="3"/>
  <c r="D22" i="6" s="1"/>
  <c r="F24" i="3"/>
  <c r="D21" i="6" s="1"/>
  <c r="F23" i="3"/>
  <c r="D20" i="6" s="1"/>
  <c r="F22" i="3"/>
  <c r="D19" i="6" s="1"/>
  <c r="F21" i="3"/>
  <c r="D18" i="6" s="1"/>
  <c r="F20" i="3"/>
  <c r="D17" i="6" s="1"/>
  <c r="F19" i="3"/>
  <c r="D16" i="6" s="1"/>
  <c r="F18" i="3"/>
  <c r="D15" i="6" s="1"/>
  <c r="F17" i="3"/>
  <c r="D14" i="6" s="1"/>
  <c r="F16" i="3"/>
  <c r="D13" i="6" s="1"/>
  <c r="F15" i="3"/>
  <c r="D12" i="6" s="1"/>
  <c r="F14" i="3"/>
  <c r="D11" i="6" s="1"/>
  <c r="F13" i="3"/>
  <c r="D10" i="6" s="1"/>
  <c r="F12" i="3"/>
  <c r="D9" i="6" s="1"/>
  <c r="F11" i="3"/>
  <c r="D8" i="6" s="1"/>
  <c r="F10" i="3"/>
  <c r="D7" i="6" s="1"/>
  <c r="D32" i="5" l="1"/>
  <c r="D16" i="5"/>
  <c r="D24" i="5"/>
  <c r="D34" i="5"/>
  <c r="D22" i="5"/>
  <c r="D15" i="5"/>
  <c r="D8" i="5"/>
  <c r="D17" i="5"/>
  <c r="D26" i="5"/>
  <c r="D35" i="5"/>
  <c r="D9" i="5"/>
  <c r="D18" i="5"/>
  <c r="D27" i="5"/>
  <c r="D36" i="5"/>
  <c r="D10" i="5"/>
  <c r="D19" i="5"/>
  <c r="D28" i="5"/>
  <c r="D37" i="5"/>
  <c r="D13" i="5"/>
  <c r="D31" i="5"/>
  <c r="D11" i="5"/>
  <c r="D20" i="5"/>
  <c r="D29" i="5"/>
  <c r="D38" i="5"/>
  <c r="D12" i="5"/>
  <c r="D21" i="5"/>
  <c r="D30" i="5"/>
  <c r="D39" i="5"/>
  <c r="G41" i="2" l="1"/>
  <c r="G40" i="2"/>
  <c r="G39" i="2"/>
  <c r="G38" i="2"/>
  <c r="G37" i="2"/>
  <c r="G36" i="2"/>
  <c r="G35" i="2"/>
  <c r="G34" i="2"/>
  <c r="G33" i="2"/>
  <c r="G32" i="2"/>
  <c r="G31" i="2"/>
  <c r="G30" i="2"/>
  <c r="G29" i="2"/>
  <c r="G28" i="2"/>
  <c r="G27" i="2"/>
  <c r="G26" i="2"/>
  <c r="G25" i="2"/>
  <c r="G24" i="2"/>
  <c r="G23" i="2"/>
  <c r="G22" i="2"/>
  <c r="G21" i="2"/>
  <c r="G20" i="2"/>
  <c r="G19" i="2"/>
  <c r="G15" i="2"/>
  <c r="G14" i="2"/>
  <c r="G18" i="2"/>
  <c r="G17" i="2"/>
  <c r="G16" i="2"/>
  <c r="G13" i="2"/>
  <c r="G12" i="2"/>
  <c r="G11" i="2"/>
  <c r="G10" i="2"/>
  <c r="F9" i="2"/>
  <c r="E10" i="2" l="1"/>
  <c r="F60" i="3" l="1"/>
  <c r="F49" i="3"/>
  <c r="F42" i="3"/>
  <c r="E68" i="3"/>
  <c r="D68" i="3"/>
  <c r="C68" i="3"/>
  <c r="E60" i="3"/>
  <c r="D60" i="3"/>
  <c r="C60" i="3"/>
  <c r="E49" i="3"/>
  <c r="D49" i="3"/>
  <c r="C49" i="3"/>
  <c r="E42" i="3"/>
  <c r="D42" i="3"/>
  <c r="C42" i="3"/>
  <c r="F32" i="3"/>
  <c r="D29" i="6" s="1"/>
  <c r="D39" i="6" l="1"/>
  <c r="D7" i="5"/>
  <c r="D46" i="6"/>
  <c r="D14" i="5"/>
  <c r="D57" i="6"/>
  <c r="D25" i="5"/>
  <c r="F29" i="3"/>
  <c r="D26" i="6" s="1"/>
  <c r="F37" i="3"/>
  <c r="D34" i="6" s="1"/>
  <c r="F68" i="3"/>
  <c r="E9" i="3"/>
  <c r="D9" i="3"/>
  <c r="C9" i="3"/>
  <c r="D33" i="5" l="1"/>
  <c r="D65" i="6"/>
  <c r="F9" i="3"/>
  <c r="D68" i="2"/>
  <c r="C68" i="2"/>
  <c r="D60" i="2"/>
  <c r="C60" i="2"/>
  <c r="E74" i="2"/>
  <c r="E73" i="2"/>
  <c r="E72" i="2"/>
  <c r="E71" i="2"/>
  <c r="E70" i="2"/>
  <c r="E69" i="2"/>
  <c r="E67" i="2"/>
  <c r="E66" i="2"/>
  <c r="E65" i="2"/>
  <c r="E64" i="2"/>
  <c r="E63" i="2"/>
  <c r="E62" i="2"/>
  <c r="E61" i="2"/>
  <c r="E59" i="2"/>
  <c r="E58" i="2"/>
  <c r="E57" i="2"/>
  <c r="E56" i="2"/>
  <c r="E55" i="2"/>
  <c r="E54" i="2"/>
  <c r="E53" i="2"/>
  <c r="E52" i="2"/>
  <c r="E51" i="2"/>
  <c r="E50" i="2"/>
  <c r="E48" i="2"/>
  <c r="E47" i="2"/>
  <c r="E46" i="2"/>
  <c r="E45" i="2"/>
  <c r="E44" i="2"/>
  <c r="D49" i="2"/>
  <c r="C49" i="2"/>
  <c r="D42" i="2"/>
  <c r="C42" i="2"/>
  <c r="E43" i="2"/>
  <c r="E41" i="2"/>
  <c r="E40" i="2"/>
  <c r="E39" i="2"/>
  <c r="E38" i="2"/>
  <c r="E37" i="2"/>
  <c r="E36" i="2"/>
  <c r="E35" i="2"/>
  <c r="E34" i="2"/>
  <c r="E33" i="2"/>
  <c r="E32" i="2"/>
  <c r="E31" i="2"/>
  <c r="E30" i="2"/>
  <c r="E29" i="2"/>
  <c r="E28" i="2"/>
  <c r="E27" i="2"/>
  <c r="E26" i="2"/>
  <c r="E25" i="2"/>
  <c r="E24" i="2"/>
  <c r="E23" i="2"/>
  <c r="E22" i="2"/>
  <c r="E21" i="2"/>
  <c r="E20" i="2"/>
  <c r="E19" i="2"/>
  <c r="E15" i="2"/>
  <c r="E14" i="2"/>
  <c r="E18" i="2"/>
  <c r="E17" i="2"/>
  <c r="E16" i="2"/>
  <c r="E13" i="2"/>
  <c r="E12" i="2"/>
  <c r="E11" i="2"/>
  <c r="C7" i="1"/>
  <c r="D9" i="2"/>
  <c r="G9" i="2" s="1"/>
  <c r="C9" i="2"/>
  <c r="C68" i="4"/>
  <c r="C60" i="4"/>
  <c r="C49" i="4"/>
  <c r="E42" i="4"/>
  <c r="D42" i="4"/>
  <c r="D9" i="4" s="1"/>
  <c r="C42" i="4"/>
  <c r="C9" i="4" s="1"/>
  <c r="C18" i="1" l="1"/>
  <c r="H21" i="2"/>
  <c r="C16" i="1"/>
  <c r="H19" i="2"/>
  <c r="C21" i="1"/>
  <c r="H24" i="2"/>
  <c r="C34" i="1"/>
  <c r="H37" i="2"/>
  <c r="C38" i="1"/>
  <c r="H41" i="2"/>
  <c r="C36" i="1"/>
  <c r="H39" i="2"/>
  <c r="C24" i="1"/>
  <c r="H27" i="2"/>
  <c r="C32" i="1"/>
  <c r="H35" i="2"/>
  <c r="C35" i="1"/>
  <c r="H38" i="2"/>
  <c r="C20" i="1"/>
  <c r="H23" i="2"/>
  <c r="C22" i="1"/>
  <c r="H25" i="2"/>
  <c r="C9" i="1"/>
  <c r="H12" i="2"/>
  <c r="C27" i="1"/>
  <c r="H30" i="2"/>
  <c r="C31" i="1"/>
  <c r="H34" i="2"/>
  <c r="C33" i="1"/>
  <c r="H36" i="2"/>
  <c r="C23" i="1"/>
  <c r="H26" i="2"/>
  <c r="C28" i="1"/>
  <c r="H31" i="2"/>
  <c r="C12" i="1"/>
  <c r="H15" i="2"/>
  <c r="C17" i="1"/>
  <c r="H20" i="2"/>
  <c r="C37" i="1"/>
  <c r="H40" i="2"/>
  <c r="C8" i="1"/>
  <c r="H11" i="2"/>
  <c r="C10" i="1"/>
  <c r="H13" i="2"/>
  <c r="C14" i="1"/>
  <c r="H17" i="2"/>
  <c r="C15" i="1"/>
  <c r="H18" i="2"/>
  <c r="C29" i="1"/>
  <c r="H32" i="2"/>
  <c r="C19" i="1"/>
  <c r="H22" i="2"/>
  <c r="C25" i="1"/>
  <c r="H28" i="2"/>
  <c r="C26" i="1"/>
  <c r="H29" i="2"/>
  <c r="C13" i="1"/>
  <c r="H16" i="2"/>
  <c r="C11" i="1"/>
  <c r="H14" i="2"/>
  <c r="C30" i="1"/>
  <c r="H33" i="2"/>
  <c r="E68" i="2"/>
  <c r="C32" i="5"/>
  <c r="E32" i="5" s="1"/>
  <c r="C24" i="5"/>
  <c r="E24" i="5" s="1"/>
  <c r="C34" i="5"/>
  <c r="E34" i="5" s="1"/>
  <c r="D6" i="5"/>
  <c r="E6" i="5" s="1"/>
  <c r="D6" i="6"/>
  <c r="E10" i="5"/>
  <c r="E49" i="2"/>
  <c r="E9" i="2"/>
  <c r="E42" i="2"/>
  <c r="E60" i="2"/>
  <c r="C35" i="5" l="1"/>
  <c r="E35" i="5" s="1"/>
  <c r="C39" i="5"/>
  <c r="E39" i="5" s="1"/>
  <c r="E9" i="5"/>
  <c r="C23" i="5"/>
  <c r="E23" i="5" s="1"/>
  <c r="C16" i="5"/>
  <c r="E16" i="5" s="1"/>
  <c r="E12" i="5"/>
  <c r="C15" i="5"/>
  <c r="E15" i="5" s="1"/>
  <c r="C29" i="5"/>
  <c r="E29" i="5" s="1"/>
  <c r="C20" i="5"/>
  <c r="E20" i="5" s="1"/>
  <c r="C21" i="5"/>
  <c r="E21" i="5" s="1"/>
  <c r="E8" i="5"/>
  <c r="C31" i="5"/>
  <c r="E31" i="5" s="1"/>
  <c r="E11" i="5"/>
  <c r="C28" i="5"/>
  <c r="E28" i="5" s="1"/>
  <c r="C17" i="5"/>
  <c r="E17" i="5" s="1"/>
  <c r="C30" i="5"/>
  <c r="E30" i="5" s="1"/>
  <c r="C22" i="5"/>
  <c r="E22" i="5" s="1"/>
  <c r="C33" i="5"/>
  <c r="E33" i="5" s="1"/>
  <c r="C65" i="6"/>
  <c r="E65" i="6" s="1"/>
  <c r="C27" i="5"/>
  <c r="E27" i="5" s="1"/>
  <c r="C18" i="5"/>
  <c r="E18" i="5" s="1"/>
  <c r="C37" i="5"/>
  <c r="E37" i="5" s="1"/>
  <c r="E13" i="5"/>
  <c r="C26" i="5"/>
  <c r="E26" i="5" s="1"/>
  <c r="C19" i="5"/>
  <c r="E19" i="5" s="1"/>
  <c r="C36" i="5"/>
  <c r="E36" i="5" s="1"/>
  <c r="C38" i="5"/>
  <c r="E38" i="5" s="1"/>
  <c r="C6" i="1"/>
  <c r="H9" i="2"/>
  <c r="M9" i="4"/>
  <c r="K9" i="4"/>
  <c r="J9" i="4"/>
  <c r="C46" i="6" l="1"/>
  <c r="E46" i="6" s="1"/>
  <c r="C14" i="5"/>
  <c r="E14" i="5" s="1"/>
  <c r="C57" i="6"/>
  <c r="E57" i="6" s="1"/>
  <c r="C25" i="5"/>
  <c r="E25" i="5" s="1"/>
  <c r="C7" i="5"/>
  <c r="E7" i="5" s="1"/>
  <c r="C39" i="6"/>
  <c r="E39" i="6" s="1"/>
  <c r="L9" i="4"/>
  <c r="G9" i="4" l="1"/>
  <c r="F9" i="4"/>
  <c r="H9" i="4" l="1"/>
  <c r="D7" i="1"/>
  <c r="E7" i="1" s="1"/>
  <c r="D8" i="1"/>
  <c r="E8" i="1" s="1"/>
  <c r="D9" i="1"/>
  <c r="E9" i="1" s="1"/>
  <c r="D10" i="1"/>
  <c r="E10" i="1" s="1"/>
  <c r="D11" i="1"/>
  <c r="E11" i="1" s="1"/>
  <c r="D12" i="1"/>
  <c r="E12" i="1" s="1"/>
  <c r="D13" i="1"/>
  <c r="E13" i="1" s="1"/>
  <c r="D14" i="1"/>
  <c r="E14" i="1" s="1"/>
  <c r="D15" i="1"/>
  <c r="E15" i="1" s="1"/>
  <c r="D16" i="1"/>
  <c r="E16" i="1" s="1"/>
  <c r="D17" i="1"/>
  <c r="E17" i="1" s="1"/>
  <c r="D18" i="1"/>
  <c r="E18" i="1" s="1"/>
  <c r="D19" i="1"/>
  <c r="E19" i="1" s="1"/>
  <c r="D20" i="1"/>
  <c r="E20" i="1" s="1"/>
  <c r="D21" i="1"/>
  <c r="E21" i="1" s="1"/>
  <c r="D22" i="1"/>
  <c r="E22" i="1" s="1"/>
  <c r="D23" i="1"/>
  <c r="E23" i="1" s="1"/>
  <c r="D24" i="1"/>
  <c r="E24" i="1" s="1"/>
  <c r="D25" i="1"/>
  <c r="E25" i="1" s="1"/>
  <c r="D26" i="1"/>
  <c r="E26" i="1" s="1"/>
  <c r="D27" i="1"/>
  <c r="E27" i="1" s="1"/>
  <c r="D28" i="1"/>
  <c r="E28" i="1" s="1"/>
  <c r="D29" i="1"/>
  <c r="E29" i="1" s="1"/>
  <c r="D30" i="1"/>
  <c r="E30" i="1" s="1"/>
  <c r="D31" i="1"/>
  <c r="E31" i="1" s="1"/>
  <c r="D32" i="1"/>
  <c r="E32" i="1" s="1"/>
  <c r="D33" i="1"/>
  <c r="E33" i="1" s="1"/>
  <c r="D34" i="1"/>
  <c r="E34" i="1" s="1"/>
  <c r="D35" i="1"/>
  <c r="E35" i="1" s="1"/>
  <c r="D36" i="1"/>
  <c r="E36" i="1" s="1"/>
  <c r="D37" i="1"/>
  <c r="E37" i="1" s="1"/>
  <c r="D38" i="1"/>
  <c r="E38" i="1" s="1"/>
  <c r="D6" i="1"/>
  <c r="E6" i="1" s="1"/>
  <c r="E9" i="4" l="1"/>
</calcChain>
</file>

<file path=xl/sharedStrings.xml><?xml version="1.0" encoding="utf-8"?>
<sst xmlns="http://schemas.openxmlformats.org/spreadsheetml/2006/main" count="1884" uniqueCount="200">
  <si>
    <t>COBERTURA</t>
  </si>
  <si>
    <t>NOTAS</t>
  </si>
  <si>
    <t>HFR</t>
  </si>
  <si>
    <t>INSALUD</t>
  </si>
  <si>
    <t>Puntaje</t>
  </si>
  <si>
    <t>REGULAR</t>
  </si>
  <si>
    <t>ALERTA</t>
  </si>
  <si>
    <t>PROVEEDOR</t>
  </si>
  <si>
    <t>SAP</t>
  </si>
  <si>
    <t>4/ La calificación total es resultado de la suma ponderada de cada concepto: Cobertura y Consistencia  con 0.35 cada uno y oportunidad con 0.30</t>
  </si>
  <si>
    <t>Cobertura =  (% de unidades actualizadas *0.35) + (% de variables con datos * 0.65)</t>
  </si>
  <si>
    <t>Consistencia externa</t>
  </si>
  <si>
    <t>a) Estructura de formato: Se analizará únicamente para los formatos de precarga la correspondencia de estructura solicitada. En este caso se determinan valores 0 y 1, es decir cumple o no cumple.</t>
  </si>
  <si>
    <t xml:space="preserve">b) Asimismo, sólo para formatos de precarga, una vez validada la estructura del archivo se confrontará el listado de CLUES con el que esta registrado en SINERHIAS, con el fin de identificar el número de unidades erróneas. </t>
  </si>
  <si>
    <t>Consistencia interna</t>
  </si>
  <si>
    <t>a) Revisión de tendencia: Se analizarán las variaciones entre los valores actuales y los previos, rangos que de acuerdo al tipo de variable se tomarán como 0 y 1, es decir cumple o no cumple.</t>
  </si>
  <si>
    <t>Tabla de penalización</t>
  </si>
  <si>
    <t>Días de atraso</t>
  </si>
  <si>
    <t>Descuento</t>
  </si>
  <si>
    <t>ADECUADO</t>
  </si>
  <si>
    <t>AGUASCALIENTES</t>
  </si>
  <si>
    <t>BAJA CALIFORNIA</t>
  </si>
  <si>
    <t>BAJA CALIFORNIA SUR</t>
  </si>
  <si>
    <t>CAMPECHE</t>
  </si>
  <si>
    <t>COLIMA</t>
  </si>
  <si>
    <t>CHIAPAS</t>
  </si>
  <si>
    <t>CHIHUAHUA</t>
  </si>
  <si>
    <t>DURANGO</t>
  </si>
  <si>
    <t>GUANAJUATO</t>
  </si>
  <si>
    <t>GUERRERO</t>
  </si>
  <si>
    <t>HIDALGO</t>
  </si>
  <si>
    <t>JALISCO</t>
  </si>
  <si>
    <t>MÉXICO</t>
  </si>
  <si>
    <t>MICHOACÁN</t>
  </si>
  <si>
    <t>MORELOS</t>
  </si>
  <si>
    <t>NAYARIT</t>
  </si>
  <si>
    <t>NUEVO LEÓN</t>
  </si>
  <si>
    <t>OAXACA</t>
  </si>
  <si>
    <t>PUEBLA</t>
  </si>
  <si>
    <t>QUERÉTARO</t>
  </si>
  <si>
    <t>QUINTANA ROO</t>
  </si>
  <si>
    <t>SAN LUIS POTOSÍ</t>
  </si>
  <si>
    <t>SINALOA</t>
  </si>
  <si>
    <t>SONORA</t>
  </si>
  <si>
    <t>TABASCO</t>
  </si>
  <si>
    <t>TAMAULIPAS</t>
  </si>
  <si>
    <t>TLAXCALA</t>
  </si>
  <si>
    <t>VERACRUZ</t>
  </si>
  <si>
    <t>YUCATÁN</t>
  </si>
  <si>
    <t>ZACATECAS</t>
  </si>
  <si>
    <t>HOSPITAL JUÁREZ DE MÉXICO</t>
  </si>
  <si>
    <t>HOSPITAL GENERAL DR. MANUEL GEA GONZÁLEZ</t>
  </si>
  <si>
    <t>HOSPITAL GENERAL DE MÉXICO</t>
  </si>
  <si>
    <t>HOSPITAL DE LA MUJER</t>
  </si>
  <si>
    <t>INSTITUTO NACIONAL DE REHABILITACIÓN</t>
  </si>
  <si>
    <t>INSTITUTO NACIONAL DE PEDIATRÍA</t>
  </si>
  <si>
    <t>INSTITUTO NACIONAL DE CANCEROLOGÍA</t>
  </si>
  <si>
    <t>INSTITUTO NACIONAL DE PSIQUIATRÍA RAMÓN DE LA FUENTE MUÑÍZ</t>
  </si>
  <si>
    <t>HOSPITAL INFANTIL DE MÉXICO FEDERICO GÓMEZ</t>
  </si>
  <si>
    <t>CENTRO COMUNITARIO DE SALUD MENTAL ZACATENCO</t>
  </si>
  <si>
    <t>CENTRO COMUNITARIO DE SALUD MENTAL IZTAPALAPA</t>
  </si>
  <si>
    <t>CENTRO COMUNITARIO DE SALUD MENTAL CUAUHTÉMOC</t>
  </si>
  <si>
    <t>HOSPITAL PSIQUIÁTRICO DR. SAMUEL RAMÍREZ MORENO</t>
  </si>
  <si>
    <t>HOSPITAL PSIQUIÁTRICO DR. JUAN N. NAVARRO</t>
  </si>
  <si>
    <t>HOSPITAL PSIQUIÁTRICO FRAY BERNARDINO ÁLVAREZ</t>
  </si>
  <si>
    <t>HOSPITAL REGIONAL DE ALTA ESPECIALIDAD DEL BAJÍO</t>
  </si>
  <si>
    <t>1/ Cobertura mide el porcentaje del total de unidades que reportan información con base en el catálogo de variables y de acuerdo al tipo de unidad.</t>
  </si>
  <si>
    <t>2/ Consistencia mide a partir de dos aspectos: que la entidad entregue la información en el formato solicitado y el número de registros erróneos, por cada unidad registrada.</t>
  </si>
  <si>
    <t>Adecuado</t>
  </si>
  <si>
    <t>Regular</t>
  </si>
  <si>
    <t>Alerta</t>
  </si>
  <si>
    <t>Límite inferior</t>
  </si>
  <si>
    <t>Límite superior</t>
  </si>
  <si>
    <t xml:space="preserve">Consistencia = 100 - (suma de % de registros erróneos) </t>
  </si>
  <si>
    <t>INER ISMAEL COSÍO VILLEGAS</t>
  </si>
  <si>
    <t>INSTITUTO DE CARDIOLOGÍA IGNACIO CHÁVEZ</t>
  </si>
  <si>
    <t>INSTITUTO DE NUTRICIÓN SALVADOR ZUBIRÁN</t>
  </si>
  <si>
    <t>INSTITUTO DE NEUROLOGÍA Y NEUROCIRUGÍA MANUEL VELASCO S.</t>
  </si>
  <si>
    <t>INSTITUTO DE PERINATOLOGÍA ISIDRO ESPINOSA DE LOS REYES</t>
  </si>
  <si>
    <t>HRAE DE LA PENÍNSULA DE YUCATÁN</t>
  </si>
  <si>
    <t>Oportunidad = (1- descuento por días de retraso)*100</t>
  </si>
  <si>
    <t>HRAE</t>
  </si>
  <si>
    <t>HOSPITAL REGIONAL DE ALTA ESPECIALIDAD CIUDAD SALUD (CHIAPAS)</t>
  </si>
  <si>
    <t>HOSPITAL DE ESPECIALIDADES PEDIÁTRICAS (CHIAPAS)</t>
  </si>
  <si>
    <t>HOSPITAL DE ESPECIALIDADES (OAXACA)</t>
  </si>
  <si>
    <t>HE HRAE EN CD VICTORIA BICENTENARIO 2010</t>
  </si>
  <si>
    <t>HOSPITAL REGIONAL DE ALTA ESPECIALIDAD IXTAPALUCA</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</si>
  <si>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</si>
  <si>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</si>
  <si>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</si>
  <si>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</si>
  <si>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</si>
  <si>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</si>
  <si>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</si>
  <si>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</si>
  <si>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</si>
  <si>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</si>
  <si>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</si>
  <si>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</si>
  <si>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</si>
  <si>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</si>
  <si>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</si>
  <si>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</si>
  <si>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</si>
  <si>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</si>
  <si>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</si>
  <si>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</si>
  <si>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</si>
  <si>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</si>
  <si>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</si>
  <si>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</si>
  <si>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</si>
  <si>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</si>
  <si>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</si>
  <si>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</si>
  <si>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</si>
  <si>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</si>
  <si>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</si>
  <si>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</si>
  <si>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NACIONAL</t>
  </si>
  <si>
    <t>HOSPITAL NACIONAL HOMEOPÁTICO</t>
  </si>
  <si>
    <t>c) Variables de tabla: Se analizará la correspondencia de valores de acuerdo a las opciones predeterminadas, con lo cual se identificará el número de valores erróneos.</t>
  </si>
  <si>
    <t>e) Datos numéricos: Identificar el número de registros con otro tipo de valores.</t>
  </si>
  <si>
    <t>f) Datos alfanuméricos: Identificar el número de registros con otro tipo de valores.</t>
  </si>
  <si>
    <t>h) Valores no correspondientes al tipo de unidad: Identificar el número de variables incorporadas en unidades que no deben presentar dicho valor.</t>
  </si>
  <si>
    <t>3/ Oprtunidad: Mide los días de retraso en la entrega de información de acuerdo al calendario acordado.</t>
  </si>
  <si>
    <t>UNIDAD MÉDICO QUIRÚRGICA JUÁREZ CENTRO</t>
  </si>
  <si>
    <r>
      <t xml:space="preserve">COBERTURA </t>
    </r>
    <r>
      <rPr>
        <b/>
        <vertAlign val="superscript"/>
        <sz val="10"/>
        <color theme="0"/>
        <rFont val="Soberana Sans"/>
        <family val="3"/>
      </rPr>
      <t>1/</t>
    </r>
  </si>
  <si>
    <r>
      <t xml:space="preserve">CONSISTENCIA </t>
    </r>
    <r>
      <rPr>
        <b/>
        <vertAlign val="superscript"/>
        <sz val="10"/>
        <color theme="0"/>
        <rFont val="Soberana Sans"/>
        <family val="3"/>
      </rPr>
      <t>2/</t>
    </r>
  </si>
  <si>
    <r>
      <t xml:space="preserve">OPORTUNIDAD </t>
    </r>
    <r>
      <rPr>
        <b/>
        <vertAlign val="superscript"/>
        <sz val="10"/>
        <color theme="0"/>
        <rFont val="Soberana Sans"/>
        <family val="3"/>
      </rPr>
      <t>3/</t>
    </r>
  </si>
  <si>
    <r>
      <t xml:space="preserve">CALIFICACIÓN </t>
    </r>
    <r>
      <rPr>
        <b/>
        <vertAlign val="superscript"/>
        <sz val="10"/>
        <color theme="0"/>
        <rFont val="Soberana Sans"/>
        <family val="3"/>
      </rPr>
      <t>4/</t>
    </r>
  </si>
  <si>
    <r>
      <t xml:space="preserve">d) Variables booleanas: Las únicas opciones de respuesta son </t>
    </r>
    <r>
      <rPr>
        <b/>
        <i/>
        <sz val="10"/>
        <rFont val="Soberana Sans"/>
        <family val="3"/>
      </rPr>
      <t>Si</t>
    </r>
    <r>
      <rPr>
        <b/>
        <i/>
        <sz val="8"/>
        <rFont val="Soberana Sans"/>
        <family val="3"/>
      </rPr>
      <t xml:space="preserve"> y </t>
    </r>
    <r>
      <rPr>
        <b/>
        <i/>
        <sz val="10"/>
        <rFont val="Soberana Sans"/>
        <family val="3"/>
      </rPr>
      <t>No</t>
    </r>
    <r>
      <rPr>
        <b/>
        <i/>
        <sz val="8"/>
        <rFont val="Soberana Sans"/>
        <family val="3"/>
      </rPr>
      <t>, por lo que se determinarán el total de registros que no cumplen este criterio.</t>
    </r>
  </si>
  <si>
    <t>TOTAL DE UNIDADES CE EN SINERHIAS</t>
  </si>
  <si>
    <t>TOTAL DE UNIDADES HO EN SINERHIAS</t>
  </si>
  <si>
    <t>% DE UNIDADES CON OBSERVACIÓN</t>
  </si>
  <si>
    <t>CONSISTENCIA</t>
  </si>
  <si>
    <t xml:space="preserve">COAHUILA </t>
  </si>
  <si>
    <t>PUNTAJE RESPECTO A ENVÍO DE INFORMACIÓN</t>
  </si>
  <si>
    <t>OPORTUNIDAD</t>
  </si>
  <si>
    <r>
      <t xml:space="preserve">NOTA: </t>
    </r>
    <r>
      <rPr>
        <sz val="9"/>
        <rFont val="Soberana Sans"/>
        <family val="3"/>
      </rPr>
      <t>Considera la notificación tanto de cierre de actualización como de atención a los comentarios enviados por la DGIS.</t>
    </r>
  </si>
  <si>
    <t>TOTAL UNIDADES</t>
  </si>
  <si>
    <t>TOTAL UNIDADES CON OBSERVACION</t>
  </si>
  <si>
    <t>CONFIRMACION DE CAPTURA</t>
  </si>
  <si>
    <t>ENTREGA EMAT</t>
  </si>
  <si>
    <t>ENTREGA COMPARATIVO SINERHIAS VS EMAT</t>
  </si>
  <si>
    <t>INSTITUTO NACIONAL DE ENFERMEDADES RESPIRATORIAS ISMAEL COSÍO VILLEGAS</t>
  </si>
  <si>
    <t>INSTITUTO NACIONAL DE CARDIOLOGÍA IGNACIO CHÁVEZ</t>
  </si>
  <si>
    <t>INSTITUTO NACIONAL DE CIENCIAS MÉDICAS Y NUTRICIÓN SALVADOR ZUBIRÁN</t>
  </si>
  <si>
    <t>INSTITUTO NACIONAL DE NEUROLOGÍA Y NEUROCIRUGÍA MANUEL VELASCO S.</t>
  </si>
  <si>
    <t>INSTITUTO NACIONAL DE PSIQUIATRÍA "RAMÓN DE LA FUENTE MUÑÍZ"</t>
  </si>
  <si>
    <t>INSTITUTO DE PERINATOLOGÍA "ISIDRO ESPINOSA DE LOS REYES"</t>
  </si>
  <si>
    <t>20 o más días</t>
  </si>
  <si>
    <t>CONFIRMACION DE ENTREGA</t>
  </si>
  <si>
    <t>Mayor o igual a 95</t>
  </si>
  <si>
    <t>Entre 80 y 94.99</t>
  </si>
  <si>
    <t>Menor a 79.99</t>
  </si>
  <si>
    <t>CIUDAD DE MEXICO</t>
  </si>
  <si>
    <t>TOTAL UNIDADES CON OBSERVACION EN EQUIPO MEDICO</t>
  </si>
  <si>
    <t>% DE UNIDADES CON OBSERVACIÓN EN EQUIPO MEDICO</t>
  </si>
  <si>
    <t>% TOTAL DE OBSERVACIONES</t>
  </si>
  <si>
    <t>Datos Generales</t>
  </si>
  <si>
    <t>Areas y Servicios Medicos 1</t>
  </si>
  <si>
    <t>Areas y Servicios Medicos 2</t>
  </si>
  <si>
    <t>Areas y Servicios Medicos 3</t>
  </si>
  <si>
    <t>Areas y Servicios de Apoyo</t>
  </si>
  <si>
    <t>Servicios Generales</t>
  </si>
  <si>
    <t>Recursos Humanos</t>
  </si>
  <si>
    <t>Areas Administrativas y  Directivas</t>
  </si>
  <si>
    <t>Areas de Enseñanza</t>
  </si>
  <si>
    <t>Areas de Investigación</t>
  </si>
  <si>
    <t>COAHUILA DE ZARAGOZA</t>
  </si>
  <si>
    <t>MEXICO</t>
  </si>
  <si>
    <t>MICHOACAN DE OCAMPO</t>
  </si>
  <si>
    <t>NUEVO LEON</t>
  </si>
  <si>
    <t>QUERETARO</t>
  </si>
  <si>
    <t>SAN LUIS POTOSI</t>
  </si>
  <si>
    <t>VERACRUZ DE IGNACIO DE LA LLAVE</t>
  </si>
  <si>
    <t>YUCATAN</t>
  </si>
  <si>
    <t>Equipo Medico</t>
  </si>
  <si>
    <t>Evaluación del Proceso de Actualización de Información SINERHIAS anual 2020</t>
  </si>
  <si>
    <t xml:space="preserve">Dirección General de Información en Salud
</t>
  </si>
  <si>
    <t xml:space="preserve">Dirección de Información de Recursos para la Salud
</t>
  </si>
  <si>
    <t>CALIFICACIÓN</t>
  </si>
  <si>
    <t>La evaluacion fue generada conforme a la metodología para generar el índice de la calidad de la información del subsistema SINERHIAS.</t>
  </si>
  <si>
    <t>Entre 80 y 94.9</t>
  </si>
  <si>
    <t>Menor a 79.9</t>
  </si>
  <si>
    <t>Evaluación con Fortaleza</t>
  </si>
  <si>
    <t>Evaluación permanece sin cambio</t>
  </si>
  <si>
    <t>Evaluación con Debilidad</t>
  </si>
  <si>
    <t>Evaluación del Proceso de Actualización de Información SINERHIAS Cierre Anual 2021</t>
  </si>
  <si>
    <t>Evaluación del Proceso de Actualización de Información SINERHIAS 1er. Semestre 2021.</t>
  </si>
  <si>
    <t>Evaluación del Proceso de Actualización de Información SINERHIAS 1er. Corte Semestral Junio. 2021</t>
  </si>
  <si>
    <t>Evaluación del Proceso de Actualización de Información SINERHIAS 2do. Corte Semestral Dic. 2021</t>
  </si>
  <si>
    <t>Monitoreo de Calidad del Proceso de Actualización de Información SINERHIAS 1er. Semestre 2021 Vs 2do. Semestre 2021</t>
  </si>
  <si>
    <t>HRAE - PEDIÁTRICAS (CHIAPAS)</t>
  </si>
  <si>
    <t>HRAE - CIUDAD SALUD (CHIAPAS)</t>
  </si>
  <si>
    <t>HRAE DEL BAJÍO</t>
  </si>
  <si>
    <t>HRAE - IXTAPALUCA</t>
  </si>
  <si>
    <t>HRAE - (OAXACA)</t>
  </si>
  <si>
    <t>HRAE CD VICTORIA BICENTENARIO 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</si>
</sst>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00"/>
    <numFmt numFmtId="166" formatCode="0.000"/>
  </numFmts>
  <fonts count="40">
    <font>
      <sz val="10"/>
      <name val="Arial"/>
    </font>
    <font>
      <sz val="10"/>
      <name val="Arial"/>
      <family val="2"/>
    </font>
    <font>
      <sz val="8"/>
      <name val="Arial"/>
      <family val="2"/>
    </font>
    <font>
      <sz val="10"/>
      <name val="Soberana Sans"/>
      <family val="3"/>
    </font>
    <font>
      <b/>
      <sz val="12"/>
      <name val="Soberana Sans"/>
      <family val="3"/>
    </font>
    <font>
      <sz val="9"/>
      <name val="Soberana Sans"/>
      <family val="3"/>
    </font>
    <font>
      <b/>
      <sz val="10"/>
      <color theme="0"/>
      <name val="Soberana Sans"/>
      <family val="3"/>
    </font>
    <font>
      <b/>
      <vertAlign val="superscript"/>
      <sz val="10"/>
      <color theme="0"/>
      <name val="Soberana Sans"/>
      <family val="3"/>
    </font>
    <font>
      <b/>
      <sz val="10"/>
      <name val="Soberana Sans"/>
      <family val="3"/>
    </font>
    <font>
      <b/>
      <sz val="15"/>
      <name val="Soberana Sans"/>
      <family val="3"/>
    </font>
    <font>
      <sz val="15"/>
      <name val="Soberana Sans"/>
      <family val="3"/>
    </font>
    <font>
      <sz val="12"/>
      <name val="Soberana Sans"/>
      <family val="3"/>
    </font>
    <font>
      <b/>
      <sz val="10"/>
      <color indexed="9"/>
      <name val="Soberana Sans"/>
      <family val="3"/>
    </font>
    <font>
      <b/>
      <sz val="9"/>
      <name val="Soberana Sans"/>
      <family val="3"/>
    </font>
    <font>
      <b/>
      <i/>
      <sz val="8"/>
      <name val="Soberana Sans"/>
      <family val="3"/>
    </font>
    <font>
      <b/>
      <sz val="11"/>
      <name val="Soberana Sans"/>
      <family val="3"/>
    </font>
    <font>
      <sz val="8"/>
      <name val="Soberana Sans"/>
      <family val="3"/>
    </font>
    <font>
      <b/>
      <sz val="8"/>
      <name val="Soberana Sans"/>
      <family val="3"/>
    </font>
    <font>
      <b/>
      <i/>
      <sz val="10"/>
      <name val="Soberana Sans"/>
      <family val="3"/>
    </font>
    <font>
      <b/>
      <u/>
      <sz val="10"/>
      <name val="Soberana Sans"/>
      <family val="3"/>
    </font>
    <font>
      <b/>
      <sz val="11"/>
      <color rgb="FF002060"/>
      <name val="Soberana Sans"/>
      <family val="3"/>
    </font>
    <font>
      <b/>
      <sz val="9"/>
      <color theme="7" tint="-0.249977111117893"/>
      <name val="Soberana Sans"/>
      <family val="3"/>
    </font>
    <font>
      <b/>
      <sz val="10"/>
      <color theme="7" tint="-0.249977111117893"/>
      <name val="Soberana Sans"/>
      <family val="3"/>
    </font>
    <font>
      <sz val="10"/>
      <color theme="0"/>
      <name val="Soberana Sans"/>
      <family val="3"/>
    </font>
    <font>
      <b/>
      <sz val="12"/>
      <color theme="1"/>
      <name val="Soberana Sans"/>
      <family val="3"/>
    </font>
    <font>
      <b/>
      <sz val="9"/>
      <color theme="1"/>
      <name val="Soberana Sans"/>
      <family val="3"/>
    </font>
    <font>
      <sz val="14"/>
      <name val="Soberana Sans"/>
      <family val="3"/>
    </font>
    <font>
      <b/>
      <sz val="14"/>
      <name val="Soberana Sans"/>
      <family val="3"/>
    </font>
    <font>
      <b/>
      <sz val="14"/>
      <color theme="1"/>
      <name val="Soberana Sans"/>
      <family val="3"/>
    </font>
    <font>
      <sz val="11"/>
      <name val="Soberana Sans"/>
      <family val="3"/>
    </font>
    <font>
      <sz val="9"/>
      <name val="Soberana Sans"/>
    </font>
    <font>
      <b/>
      <sz val="12"/>
      <name val="Montserrat"/>
    </font>
    <font>
      <sz val="10"/>
      <name val="Montserrat"/>
    </font>
    <font>
      <b/>
      <sz val="10"/>
      <color theme="0"/>
      <name val="Montserrat"/>
    </font>
    <font>
      <b/>
      <sz val="11"/>
      <name val="Montserrat"/>
    </font>
    <font>
      <b/>
      <sz val="10"/>
      <name val="Montserrat"/>
    </font>
    <font>
      <b/>
      <sz val="9"/>
      <name val="Montserrat"/>
    </font>
    <font>
      <b/>
      <sz val="9"/>
      <color indexed="9"/>
      <name val="Montserrat"/>
    </font>
    <font>
      <b/>
      <sz val="9"/>
      <color theme="0"/>
      <name val="Montserrat"/>
    </font>
    <font>
      <sz val="9"/>
      <name val="Montserrat"/>
    </font>
  </fonts>
  <fills count="11">
    <fill>
      <patternFill patternType="none"/>
    </fill>
    <fill>
      <patternFill patternType="gray125"/>
    </fill>
    <fill>
      <patternFill patternType="solid">
        <fgColor indexed="13"/>
        <bgColor indexed="64"/>
      </patternFill>
    </fill>
    <fill>
      <patternFill patternType="solid">
        <fgColor indexed="10"/>
        <bgColor indexed="64"/>
      </patternFill>
    </fill>
    <fill>
      <patternFill patternType="solid">
        <fgColor rgb="FF00FF00"/>
        <bgColor indexed="64"/>
      </patternFill>
    </fill>
    <fill>
      <patternFill patternType="solid">
        <fgColor theme="1" tint="0.34998626667073579"/>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1" tint="0.249977111117893"/>
        <bgColor indexed="64"/>
      </patternFill>
    </fill>
  </fills>
  <borders count="86">
    <border>
      <left/>
      <right/>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dotted">
        <color indexed="64"/>
      </right>
      <top style="medium">
        <color indexed="64"/>
      </top>
      <bottom style="hair">
        <color indexed="64"/>
      </bottom>
      <diagonal/>
    </border>
    <border>
      <left style="dotted">
        <color indexed="64"/>
      </left>
      <right style="dotted">
        <color indexed="64"/>
      </right>
      <top style="medium">
        <color indexed="64"/>
      </top>
      <bottom style="hair">
        <color indexed="64"/>
      </bottom>
      <diagonal/>
    </border>
    <border>
      <left style="dotted">
        <color indexed="64"/>
      </left>
      <right style="medium">
        <color indexed="64"/>
      </right>
      <top style="medium">
        <color indexed="64"/>
      </top>
      <bottom style="hair">
        <color indexed="64"/>
      </bottom>
      <diagonal/>
    </border>
    <border>
      <left style="medium">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medium">
        <color indexed="64"/>
      </right>
      <top style="hair">
        <color indexed="64"/>
      </top>
      <bottom style="hair">
        <color indexed="64"/>
      </bottom>
      <diagonal/>
    </border>
    <border>
      <left style="medium">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medium">
        <color indexed="64"/>
      </right>
      <top style="hair">
        <color indexed="64"/>
      </top>
      <bottom style="medium">
        <color indexed="64"/>
      </bottom>
      <diagonal/>
    </border>
    <border>
      <left/>
      <right style="medium">
        <color indexed="64"/>
      </right>
      <top/>
      <bottom style="medium">
        <color indexed="64"/>
      </bottom>
      <diagonal/>
    </border>
    <border>
      <left style="medium">
        <color indexed="64"/>
      </left>
      <right style="dotted">
        <color indexed="64"/>
      </right>
      <top/>
      <bottom style="hair">
        <color indexed="64"/>
      </bottom>
      <diagonal/>
    </border>
    <border>
      <left style="medium">
        <color indexed="64"/>
      </left>
      <right style="dotted">
        <color indexed="64"/>
      </right>
      <top style="hair">
        <color indexed="64"/>
      </top>
      <bottom/>
      <diagonal/>
    </border>
    <border>
      <left/>
      <right/>
      <top/>
      <bottom style="medium">
        <color indexed="64"/>
      </bottom>
      <diagonal/>
    </border>
    <border>
      <left style="medium">
        <color indexed="64"/>
      </left>
      <right/>
      <top/>
      <bottom style="medium">
        <color indexed="64"/>
      </bottom>
      <diagonal/>
    </border>
    <border>
      <left style="dotted">
        <color indexed="64"/>
      </left>
      <right/>
      <top style="hair">
        <color indexed="64"/>
      </top>
      <bottom style="hair">
        <color indexed="64"/>
      </bottom>
      <diagonal/>
    </border>
    <border>
      <left style="dotted">
        <color indexed="64"/>
      </left>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dotted">
        <color indexed="64"/>
      </left>
      <right style="dotted">
        <color indexed="64"/>
      </right>
      <top style="hair">
        <color indexed="64"/>
      </top>
      <bottom/>
      <diagonal/>
    </border>
    <border>
      <left style="dotted">
        <color indexed="64"/>
      </left>
      <right/>
      <top style="hair">
        <color indexed="64"/>
      </top>
      <bottom/>
      <diagonal/>
    </border>
    <border>
      <left style="hair">
        <color indexed="64"/>
      </left>
      <right style="medium">
        <color indexed="64"/>
      </right>
      <top style="hair">
        <color indexed="64"/>
      </top>
      <bottom/>
      <diagonal/>
    </border>
    <border>
      <left style="dotted">
        <color indexed="64"/>
      </left>
      <right style="dotted">
        <color indexed="64"/>
      </right>
      <top/>
      <bottom style="hair">
        <color indexed="64"/>
      </bottom>
      <diagonal/>
    </border>
    <border>
      <left style="dotted">
        <color indexed="64"/>
      </left>
      <right/>
      <top/>
      <bottom style="hair">
        <color indexed="64"/>
      </bottom>
      <diagonal/>
    </border>
    <border>
      <left style="hair">
        <color indexed="64"/>
      </left>
      <right style="medium">
        <color indexed="64"/>
      </right>
      <top style="medium">
        <color indexed="64"/>
      </top>
      <bottom style="medium">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bottom style="dashed">
        <color indexed="64"/>
      </bottom>
      <diagonal/>
    </border>
    <border>
      <left style="medium">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medium">
        <color indexed="64"/>
      </right>
      <top/>
      <bottom style="medium">
        <color indexed="64"/>
      </bottom>
      <diagonal/>
    </border>
    <border>
      <left style="medium">
        <color indexed="64"/>
      </left>
      <right style="dashed">
        <color indexed="64"/>
      </right>
      <top style="dashed">
        <color indexed="64"/>
      </top>
      <bottom/>
      <diagonal/>
    </border>
    <border>
      <left style="dashed">
        <color indexed="64"/>
      </left>
      <right style="dashed">
        <color indexed="64"/>
      </right>
      <top style="dashed">
        <color indexed="64"/>
      </top>
      <bottom/>
      <diagonal/>
    </border>
    <border>
      <left style="dashed">
        <color indexed="64"/>
      </left>
      <right style="medium">
        <color indexed="64"/>
      </right>
      <top style="dashed">
        <color indexed="64"/>
      </top>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dashed">
        <color indexed="64"/>
      </right>
      <top style="medium">
        <color indexed="64"/>
      </top>
      <bottom style="hair">
        <color indexed="64"/>
      </bottom>
      <diagonal/>
    </border>
    <border>
      <left style="dashed">
        <color indexed="64"/>
      </left>
      <right style="dashed">
        <color indexed="64"/>
      </right>
      <top style="medium">
        <color indexed="64"/>
      </top>
      <bottom style="hair">
        <color indexed="64"/>
      </bottom>
      <diagonal/>
    </border>
    <border>
      <left style="dashed">
        <color indexed="64"/>
      </left>
      <right style="medium">
        <color indexed="64"/>
      </right>
      <top style="medium">
        <color indexed="64"/>
      </top>
      <bottom style="hair">
        <color indexed="64"/>
      </bottom>
      <diagonal/>
    </border>
    <border>
      <left style="medium">
        <color indexed="64"/>
      </left>
      <right style="dashed">
        <color indexed="64"/>
      </right>
      <top style="hair">
        <color indexed="64"/>
      </top>
      <bottom style="medium">
        <color indexed="64"/>
      </bottom>
      <diagonal/>
    </border>
    <border>
      <left style="dashed">
        <color indexed="64"/>
      </left>
      <right style="dashed">
        <color indexed="64"/>
      </right>
      <top style="hair">
        <color indexed="64"/>
      </top>
      <bottom style="medium">
        <color indexed="64"/>
      </bottom>
      <diagonal/>
    </border>
    <border>
      <left style="dashed">
        <color indexed="64"/>
      </left>
      <right style="medium">
        <color indexed="64"/>
      </right>
      <top style="hair">
        <color indexed="64"/>
      </top>
      <bottom style="medium">
        <color indexed="64"/>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s>
  <cellStyleXfs count="2">
    <xf numFmtId="0" fontId="0" fillId="0" borderId="0"/>
    <xf numFmtId="0" fontId="1" fillId="0" borderId="0"/>
  </cellStyleXfs>
  <cellXfs count="432">
    <xf numFmtId="0" fontId="0" fillId="0" borderId="0" xfId="0"/>
    <xf numFmtId="0" fontId="3" fillId="0" borderId="0" xfId="0" applyFont="1"/>
    <xf numFmtId="0" fontId="4" fillId="0" borderId="0" xfId="0" applyFont="1" applyAlignment="1"/>
    <xf numFmtId="0" fontId="5" fillId="0" borderId="0" xfId="0" applyFont="1" applyAlignment="1">
      <alignment wrapText="1"/>
    </xf>
    <xf numFmtId="0" fontId="6" fillId="5" borderId="1"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6" fillId="5" borderId="2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4" fillId="0" borderId="22" xfId="0" applyFont="1" applyFill="1" applyBorder="1"/>
    <xf numFmtId="0" fontId="4" fillId="0" borderId="0" xfId="0" applyFont="1"/>
    <xf numFmtId="0" fontId="8" fillId="0" borderId="0" xfId="0" applyFont="1"/>
    <xf numFmtId="0" fontId="9" fillId="0" borderId="0" xfId="0" applyFont="1"/>
    <xf numFmtId="0" fontId="8" fillId="0" borderId="0" xfId="0" applyFont="1" applyAlignment="1">
      <alignment vertical="center"/>
    </xf>
    <xf numFmtId="0" fontId="10" fillId="0" borderId="0" xfId="0" applyFont="1"/>
    <xf numFmtId="0" fontId="11" fillId="0" borderId="0" xfId="0" applyFont="1"/>
    <xf numFmtId="0" fontId="3" fillId="0" borderId="0" xfId="0" applyFont="1" applyFill="1"/>
    <xf numFmtId="0" fontId="8" fillId="4" borderId="7" xfId="0" applyFont="1" applyFill="1" applyBorder="1"/>
    <xf numFmtId="0" fontId="8" fillId="2" borderId="7" xfId="0" applyFont="1" applyFill="1" applyBorder="1"/>
    <xf numFmtId="0" fontId="12" fillId="3" borderId="7" xfId="0" applyFont="1" applyFill="1" applyBorder="1"/>
    <xf numFmtId="0" fontId="13" fillId="0" borderId="0" xfId="0" applyFont="1"/>
    <xf numFmtId="0" fontId="11" fillId="0" borderId="0" xfId="0" applyFont="1" applyAlignment="1">
      <alignment wrapText="1"/>
    </xf>
    <xf numFmtId="0" fontId="15" fillId="0" borderId="0" xfId="0" applyFont="1"/>
    <xf numFmtId="0" fontId="13" fillId="0" borderId="0" xfId="0" applyFont="1" applyAlignment="1">
      <alignment horizontal="left"/>
    </xf>
    <xf numFmtId="0" fontId="3" fillId="0" borderId="0" xfId="0" applyFont="1" applyAlignment="1">
      <alignment wrapText="1"/>
    </xf>
    <xf numFmtId="0" fontId="13" fillId="0" borderId="0" xfId="0" applyFont="1" applyFill="1" applyBorder="1"/>
    <xf numFmtId="0" fontId="5" fillId="0" borderId="0" xfId="0" applyFont="1" applyFill="1"/>
    <xf numFmtId="0" fontId="4" fillId="0" borderId="22" xfId="0" applyFont="1" applyFill="1" applyBorder="1" applyAlignment="1">
      <alignment vertical="center" wrapText="1"/>
    </xf>
    <xf numFmtId="2" fontId="4" fillId="0" borderId="10" xfId="0" applyNumberFormat="1" applyFont="1" applyBorder="1" applyAlignment="1">
      <alignment horizontal="center" vertical="center" wrapText="1"/>
    </xf>
    <xf numFmtId="2" fontId="11" fillId="0" borderId="22" xfId="0" applyNumberFormat="1" applyFont="1" applyFill="1" applyBorder="1" applyAlignment="1">
      <alignment horizontal="center" vertical="center"/>
    </xf>
    <xf numFmtId="0" fontId="16" fillId="0" borderId="0" xfId="0" applyFont="1"/>
    <xf numFmtId="0" fontId="17" fillId="0" borderId="0" xfId="0" applyFont="1" applyBorder="1" applyAlignment="1">
      <alignment horizontal="left"/>
    </xf>
    <xf numFmtId="0" fontId="5" fillId="0" borderId="0" xfId="0" applyFont="1" applyFill="1" applyBorder="1"/>
    <xf numFmtId="0" fontId="17" fillId="0" borderId="0" xfId="0" applyFont="1" applyBorder="1" applyAlignment="1" applyProtection="1">
      <alignment horizontal="left"/>
    </xf>
    <xf numFmtId="0" fontId="13" fillId="0" borderId="0" xfId="0" applyFont="1" applyAlignment="1">
      <alignment horizontal="left" wrapText="1"/>
    </xf>
    <xf numFmtId="0" fontId="5" fillId="0" borderId="20" xfId="0" applyFont="1" applyBorder="1" applyAlignment="1">
      <alignment horizontal="left" wrapText="1"/>
    </xf>
    <xf numFmtId="0" fontId="5" fillId="0" borderId="16" xfId="0" applyFont="1" applyBorder="1" applyAlignment="1">
      <alignment horizontal="left" wrapText="1"/>
    </xf>
    <xf numFmtId="0" fontId="5" fillId="0" borderId="17" xfId="0" applyFont="1" applyBorder="1" applyAlignment="1">
      <alignment horizontal="left" wrapText="1"/>
    </xf>
    <xf numFmtId="0" fontId="5" fillId="0" borderId="0" xfId="0" applyFont="1"/>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22" xfId="0" applyFont="1" applyBorder="1" applyAlignment="1">
      <alignment horizontal="center" vertical="center" wrapText="1"/>
    </xf>
    <xf numFmtId="2" fontId="11" fillId="0" borderId="22" xfId="0" applyNumberFormat="1" applyFont="1" applyFill="1" applyBorder="1" applyAlignment="1">
      <alignment horizontal="center"/>
    </xf>
    <xf numFmtId="0" fontId="19" fillId="0" borderId="0" xfId="0" applyFont="1"/>
    <xf numFmtId="0" fontId="3" fillId="0" borderId="22" xfId="0" applyFont="1" applyBorder="1"/>
    <xf numFmtId="0" fontId="17" fillId="0" borderId="10" xfId="0" applyFont="1" applyBorder="1" applyAlignment="1" applyProtection="1">
      <alignment horizontal="center" vertical="center" wrapText="1"/>
    </xf>
    <xf numFmtId="0" fontId="17" fillId="0" borderId="12" xfId="0" applyFont="1" applyBorder="1" applyAlignment="1">
      <alignment horizontal="center" vertical="center" wrapText="1"/>
    </xf>
    <xf numFmtId="0" fontId="17" fillId="0" borderId="0" xfId="0" applyFont="1" applyBorder="1" applyAlignment="1"/>
    <xf numFmtId="0" fontId="17" fillId="0" borderId="20" xfId="0" applyFont="1" applyBorder="1" applyAlignment="1">
      <alignment horizontal="left"/>
    </xf>
    <xf numFmtId="2" fontId="17" fillId="0" borderId="25" xfId="0" applyNumberFormat="1" applyFont="1" applyBorder="1" applyAlignment="1">
      <alignment horizontal="center"/>
    </xf>
    <xf numFmtId="0" fontId="17" fillId="0" borderId="16" xfId="0" applyFont="1" applyBorder="1" applyAlignment="1">
      <alignment horizontal="left"/>
    </xf>
    <xf numFmtId="2" fontId="17" fillId="0" borderId="3" xfId="0" applyNumberFormat="1" applyFont="1" applyBorder="1" applyAlignment="1" applyProtection="1">
      <alignment horizontal="center"/>
    </xf>
    <xf numFmtId="2" fontId="17" fillId="0" borderId="4" xfId="0" applyNumberFormat="1" applyFont="1" applyBorder="1" applyAlignment="1">
      <alignment horizontal="center"/>
    </xf>
    <xf numFmtId="2" fontId="17" fillId="0" borderId="0" xfId="0" applyNumberFormat="1" applyFont="1" applyBorder="1" applyAlignment="1"/>
    <xf numFmtId="0" fontId="17" fillId="0" borderId="17" xfId="0" applyFont="1" applyBorder="1" applyAlignment="1">
      <alignment horizontal="left"/>
    </xf>
    <xf numFmtId="2" fontId="17" fillId="0" borderId="5" xfId="0" applyNumberFormat="1" applyFont="1" applyBorder="1" applyAlignment="1" applyProtection="1">
      <alignment horizontal="center"/>
    </xf>
    <xf numFmtId="2" fontId="17" fillId="0" borderId="6" xfId="0" applyNumberFormat="1" applyFont="1" applyBorder="1" applyAlignment="1">
      <alignment horizontal="center"/>
    </xf>
    <xf numFmtId="0" fontId="3" fillId="0" borderId="0" xfId="0" applyFont="1" applyProtection="1"/>
    <xf numFmtId="3" fontId="4" fillId="0" borderId="26" xfId="0" applyNumberFormat="1" applyFont="1" applyBorder="1" applyAlignment="1" applyProtection="1">
      <alignment horizontal="center" vertical="center" wrapText="1"/>
    </xf>
    <xf numFmtId="0" fontId="5" fillId="0" borderId="0" xfId="0" applyFont="1" applyAlignment="1">
      <alignment horizontal="left"/>
    </xf>
    <xf numFmtId="0" fontId="5" fillId="0" borderId="0" xfId="0" applyFont="1" applyAlignment="1" applyProtection="1">
      <alignment horizontal="left"/>
    </xf>
    <xf numFmtId="0" fontId="17" fillId="0" borderId="3" xfId="0" applyFont="1" applyBorder="1" applyAlignment="1">
      <alignment horizontal="left"/>
    </xf>
    <xf numFmtId="2" fontId="17" fillId="0" borderId="0" xfId="0" applyNumberFormat="1" applyFont="1" applyBorder="1" applyAlignment="1">
      <alignment horizontal="left"/>
    </xf>
    <xf numFmtId="0" fontId="17" fillId="0" borderId="5" xfId="0" applyFont="1" applyBorder="1" applyAlignment="1">
      <alignment horizontal="left"/>
    </xf>
    <xf numFmtId="0" fontId="3" fillId="0" borderId="0" xfId="0" applyFont="1" applyBorder="1" applyProtection="1"/>
    <xf numFmtId="2" fontId="11" fillId="0" borderId="0" xfId="0" applyNumberFormat="1" applyFont="1"/>
    <xf numFmtId="0" fontId="3" fillId="0" borderId="24" xfId="0" applyFont="1" applyBorder="1"/>
    <xf numFmtId="0" fontId="17" fillId="0" borderId="2" xfId="0" applyFont="1" applyBorder="1" applyAlignment="1">
      <alignment horizontal="left"/>
    </xf>
    <xf numFmtId="0" fontId="13" fillId="0" borderId="0" xfId="0" applyFont="1" applyAlignment="1">
      <alignment wrapText="1"/>
    </xf>
    <xf numFmtId="0" fontId="13" fillId="0" borderId="1" xfId="0" applyFont="1" applyBorder="1" applyAlignment="1">
      <alignment horizontal="center" vertical="center" wrapText="1"/>
    </xf>
    <xf numFmtId="0" fontId="13" fillId="0" borderId="0" xfId="0" applyFont="1" applyBorder="1" applyAlignment="1">
      <alignment horizontal="center" vertical="center" wrapText="1"/>
    </xf>
    <xf numFmtId="0" fontId="5" fillId="0" borderId="0" xfId="0" applyFont="1" applyAlignment="1">
      <alignment horizontal="center" vertical="center" wrapText="1"/>
    </xf>
    <xf numFmtId="2" fontId="5" fillId="0" borderId="0" xfId="0" applyNumberFormat="1" applyFont="1"/>
    <xf numFmtId="0" fontId="5" fillId="0" borderId="0" xfId="0" applyFont="1" applyAlignment="1"/>
    <xf numFmtId="0" fontId="13" fillId="0" borderId="1" xfId="0" applyFont="1" applyFill="1" applyBorder="1" applyAlignment="1">
      <alignment wrapText="1"/>
    </xf>
    <xf numFmtId="2" fontId="13" fillId="0" borderId="10" xfId="0" applyNumberFormat="1" applyFont="1" applyFill="1" applyBorder="1" applyAlignment="1">
      <alignment horizontal="center" vertical="center"/>
    </xf>
    <xf numFmtId="0" fontId="13" fillId="0" borderId="0" xfId="0" applyFont="1" applyAlignment="1"/>
    <xf numFmtId="164" fontId="5" fillId="0" borderId="0" xfId="0" applyNumberFormat="1" applyFont="1" applyBorder="1"/>
    <xf numFmtId="0" fontId="13" fillId="0" borderId="13" xfId="0" applyFont="1" applyBorder="1" applyAlignment="1">
      <alignment horizontal="left" wrapText="1"/>
    </xf>
    <xf numFmtId="0" fontId="13" fillId="0" borderId="14" xfId="0" applyFont="1" applyBorder="1" applyAlignment="1" applyProtection="1">
      <alignment horizontal="center" wrapText="1"/>
    </xf>
    <xf numFmtId="0" fontId="13" fillId="0" borderId="15" xfId="0" applyFont="1" applyBorder="1" applyAlignment="1">
      <alignment horizontal="center" wrapText="1"/>
    </xf>
    <xf numFmtId="0" fontId="13" fillId="0" borderId="0" xfId="0" applyFont="1" applyBorder="1" applyAlignment="1" applyProtection="1">
      <alignment horizontal="center" wrapText="1"/>
    </xf>
    <xf numFmtId="0" fontId="13" fillId="0" borderId="0" xfId="0" applyFont="1" applyBorder="1" applyAlignment="1">
      <alignment horizontal="center" wrapText="1"/>
    </xf>
    <xf numFmtId="0" fontId="5" fillId="0" borderId="0" xfId="0" applyFont="1" applyBorder="1" applyAlignment="1">
      <alignment horizontal="center" vertical="center" wrapText="1"/>
    </xf>
    <xf numFmtId="164" fontId="5" fillId="0" borderId="0" xfId="0" applyNumberFormat="1" applyFont="1" applyFill="1" applyBorder="1"/>
    <xf numFmtId="0" fontId="5" fillId="0" borderId="0" xfId="0" applyFont="1" applyBorder="1"/>
    <xf numFmtId="0" fontId="13" fillId="0" borderId="16" xfId="0" applyFont="1" applyBorder="1" applyAlignment="1">
      <alignment horizontal="left" wrapText="1"/>
    </xf>
    <xf numFmtId="2" fontId="13" fillId="0" borderId="7" xfId="0" applyNumberFormat="1" applyFont="1" applyBorder="1" applyAlignment="1" applyProtection="1">
      <alignment horizontal="center"/>
    </xf>
    <xf numFmtId="2" fontId="13" fillId="0" borderId="8" xfId="0" applyNumberFormat="1" applyFont="1" applyBorder="1" applyAlignment="1">
      <alignment horizontal="center"/>
    </xf>
    <xf numFmtId="1" fontId="13" fillId="0" borderId="0" xfId="0" applyNumberFormat="1" applyFont="1" applyBorder="1" applyAlignment="1" applyProtection="1">
      <alignment horizontal="left"/>
    </xf>
    <xf numFmtId="0" fontId="13" fillId="0" borderId="0" xfId="0" applyFont="1" applyBorder="1" applyAlignment="1">
      <alignment horizontal="left"/>
    </xf>
    <xf numFmtId="1" fontId="13" fillId="0" borderId="0" xfId="0" applyNumberFormat="1" applyFont="1" applyBorder="1" applyAlignment="1">
      <alignment horizontal="left"/>
    </xf>
    <xf numFmtId="0" fontId="13" fillId="0" borderId="17" xfId="0" applyFont="1" applyBorder="1" applyAlignment="1">
      <alignment horizontal="left" wrapText="1"/>
    </xf>
    <xf numFmtId="2" fontId="13" fillId="0" borderId="18" xfId="0" applyNumberFormat="1" applyFont="1" applyBorder="1" applyAlignment="1" applyProtection="1">
      <alignment horizontal="center"/>
    </xf>
    <xf numFmtId="2" fontId="13" fillId="0" borderId="19" xfId="0" applyNumberFormat="1" applyFont="1" applyBorder="1" applyAlignment="1">
      <alignment horizontal="center"/>
    </xf>
    <xf numFmtId="0" fontId="13" fillId="0" borderId="0" xfId="0" applyFont="1" applyBorder="1" applyAlignment="1" applyProtection="1">
      <alignment horizontal="left"/>
    </xf>
    <xf numFmtId="2" fontId="5" fillId="0" borderId="21" xfId="0" applyNumberFormat="1" applyFont="1" applyBorder="1"/>
    <xf numFmtId="2" fontId="5" fillId="0" borderId="9" xfId="0" applyNumberFormat="1" applyFont="1" applyBorder="1"/>
    <xf numFmtId="2" fontId="5" fillId="0" borderId="0" xfId="0" applyNumberFormat="1" applyFont="1" applyBorder="1"/>
    <xf numFmtId="2" fontId="5" fillId="0" borderId="7" xfId="0" applyNumberFormat="1" applyFont="1" applyBorder="1"/>
    <xf numFmtId="2" fontId="5" fillId="0" borderId="8" xfId="0" applyNumberFormat="1" applyFont="1" applyBorder="1"/>
    <xf numFmtId="2" fontId="5" fillId="0" borderId="18" xfId="0" applyNumberFormat="1" applyFont="1" applyBorder="1"/>
    <xf numFmtId="2" fontId="5" fillId="0" borderId="19" xfId="0" applyNumberFormat="1" applyFont="1" applyBorder="1"/>
    <xf numFmtId="0" fontId="13" fillId="0" borderId="0" xfId="0" applyFont="1" applyFill="1"/>
    <xf numFmtId="0" fontId="13" fillId="0" borderId="22" xfId="0" applyFont="1" applyFill="1" applyBorder="1" applyAlignment="1"/>
    <xf numFmtId="0" fontId="13" fillId="0" borderId="22" xfId="0" applyFont="1" applyBorder="1" applyAlignment="1" applyProtection="1">
      <alignment horizontal="center" vertical="center" wrapText="1"/>
    </xf>
    <xf numFmtId="0" fontId="13" fillId="0" borderId="24" xfId="0" applyFont="1" applyBorder="1" applyAlignment="1">
      <alignment horizontal="center" vertical="center" wrapText="1"/>
    </xf>
    <xf numFmtId="3" fontId="13" fillId="6" borderId="22" xfId="0" applyNumberFormat="1" applyFont="1" applyFill="1" applyBorder="1" applyAlignment="1" applyProtection="1">
      <alignment horizontal="center" vertical="center"/>
      <protection hidden="1"/>
    </xf>
    <xf numFmtId="0" fontId="4" fillId="0" borderId="0" xfId="0" applyFont="1" applyBorder="1" applyAlignment="1">
      <alignment horizontal="center" vertical="center" wrapText="1"/>
    </xf>
    <xf numFmtId="0" fontId="3" fillId="0" borderId="0" xfId="0" applyFont="1" applyFill="1" applyAlignment="1">
      <alignment horizontal="left"/>
    </xf>
    <xf numFmtId="0" fontId="3" fillId="0" borderId="0" xfId="0" applyFont="1" applyAlignment="1">
      <alignment horizontal="left"/>
    </xf>
    <xf numFmtId="0" fontId="22" fillId="0" borderId="0" xfId="0" applyFont="1" applyFill="1"/>
    <xf numFmtId="164" fontId="3" fillId="0" borderId="0" xfId="0" applyNumberFormat="1" applyFont="1" applyFill="1"/>
    <xf numFmtId="2" fontId="13" fillId="6" borderId="10" xfId="0" applyNumberFormat="1" applyFont="1" applyFill="1" applyBorder="1" applyAlignment="1">
      <alignment horizontal="center"/>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5" fillId="0" borderId="27" xfId="0" applyFont="1" applyFill="1" applyBorder="1" applyAlignment="1">
      <alignment wrapText="1"/>
    </xf>
    <xf numFmtId="2" fontId="5" fillId="0" borderId="28" xfId="0" applyNumberFormat="1" applyFont="1" applyFill="1" applyBorder="1" applyAlignment="1">
      <alignment horizontal="center" vertical="center"/>
    </xf>
    <xf numFmtId="2" fontId="11" fillId="0" borderId="29" xfId="0" applyNumberFormat="1" applyFont="1" applyFill="1" applyBorder="1" applyAlignment="1">
      <alignment horizontal="center" vertical="center"/>
    </xf>
    <xf numFmtId="0" fontId="5" fillId="0" borderId="30" xfId="0" applyFont="1" applyFill="1" applyBorder="1" applyAlignment="1">
      <alignment wrapText="1"/>
    </xf>
    <xf numFmtId="2" fontId="5" fillId="0" borderId="31" xfId="0" applyNumberFormat="1" applyFont="1" applyFill="1" applyBorder="1" applyAlignment="1">
      <alignment horizontal="center" vertical="center"/>
    </xf>
    <xf numFmtId="2" fontId="11" fillId="0" borderId="32" xfId="0" applyNumberFormat="1" applyFont="1" applyFill="1" applyBorder="1" applyAlignment="1">
      <alignment horizontal="center" vertical="center"/>
    </xf>
    <xf numFmtId="0" fontId="5" fillId="0" borderId="33" xfId="0" applyFont="1" applyFill="1" applyBorder="1" applyAlignment="1">
      <alignment wrapText="1"/>
    </xf>
    <xf numFmtId="2" fontId="5" fillId="0" borderId="34" xfId="0" applyNumberFormat="1" applyFont="1" applyFill="1" applyBorder="1" applyAlignment="1">
      <alignment horizontal="center" vertical="center"/>
    </xf>
    <xf numFmtId="2" fontId="11" fillId="0" borderId="35" xfId="0" applyNumberFormat="1" applyFont="1" applyFill="1" applyBorder="1" applyAlignment="1">
      <alignment horizontal="center" vertical="center"/>
    </xf>
    <xf numFmtId="0" fontId="16" fillId="0" borderId="27" xfId="0" applyFont="1" applyFill="1" applyBorder="1" applyAlignment="1">
      <alignment wrapText="1"/>
    </xf>
    <xf numFmtId="0" fontId="16" fillId="0" borderId="30" xfId="0" applyFont="1" applyFill="1" applyBorder="1" applyAlignment="1">
      <alignment wrapText="1"/>
    </xf>
    <xf numFmtId="0" fontId="16" fillId="0" borderId="33" xfId="0" applyFont="1" applyFill="1" applyBorder="1" applyAlignment="1">
      <alignment wrapText="1"/>
    </xf>
    <xf numFmtId="0" fontId="5" fillId="0" borderId="30" xfId="0" applyFont="1" applyFill="1" applyBorder="1" applyAlignment="1">
      <alignment vertical="center" wrapText="1"/>
    </xf>
    <xf numFmtId="0" fontId="15" fillId="0" borderId="22" xfId="0" applyFont="1" applyBorder="1" applyAlignment="1">
      <alignment horizontal="center" vertical="center" wrapText="1"/>
    </xf>
    <xf numFmtId="3" fontId="5" fillId="0" borderId="28" xfId="0" applyNumberFormat="1" applyFont="1" applyFill="1" applyBorder="1" applyAlignment="1" applyProtection="1">
      <alignment horizontal="center"/>
      <protection hidden="1"/>
    </xf>
    <xf numFmtId="2" fontId="5" fillId="0" borderId="28" xfId="0" applyNumberFormat="1" applyFont="1" applyBorder="1" applyAlignment="1">
      <alignment horizontal="center"/>
    </xf>
    <xf numFmtId="2" fontId="5" fillId="0" borderId="29" xfId="0" applyNumberFormat="1" applyFont="1" applyBorder="1" applyAlignment="1">
      <alignment horizontal="center"/>
    </xf>
    <xf numFmtId="3" fontId="20" fillId="7" borderId="31" xfId="0" applyNumberFormat="1" applyFont="1" applyFill="1" applyBorder="1" applyAlignment="1" applyProtection="1">
      <alignment horizontal="center"/>
      <protection hidden="1"/>
    </xf>
    <xf numFmtId="3" fontId="5" fillId="0" borderId="31" xfId="0" applyNumberFormat="1" applyFont="1" applyFill="1" applyBorder="1" applyAlignment="1" applyProtection="1">
      <alignment horizontal="center"/>
      <protection hidden="1"/>
    </xf>
    <xf numFmtId="2" fontId="5" fillId="0" borderId="31" xfId="0" applyNumberFormat="1" applyFont="1" applyBorder="1" applyAlignment="1">
      <alignment horizontal="center"/>
    </xf>
    <xf numFmtId="2" fontId="5" fillId="0" borderId="32" xfId="0" applyNumberFormat="1" applyFont="1" applyBorder="1" applyAlignment="1">
      <alignment horizontal="center"/>
    </xf>
    <xf numFmtId="3" fontId="5" fillId="0" borderId="34" xfId="0" applyNumberFormat="1" applyFont="1" applyFill="1" applyBorder="1" applyAlignment="1" applyProtection="1">
      <alignment horizontal="center"/>
      <protection hidden="1"/>
    </xf>
    <xf numFmtId="2" fontId="5" fillId="0" borderId="34" xfId="0" applyNumberFormat="1" applyFont="1" applyBorder="1" applyAlignment="1">
      <alignment horizontal="center"/>
    </xf>
    <xf numFmtId="2" fontId="5" fillId="0" borderId="35" xfId="0" applyNumberFormat="1" applyFont="1" applyBorder="1" applyAlignment="1">
      <alignment horizontal="center"/>
    </xf>
    <xf numFmtId="0" fontId="5" fillId="0" borderId="27" xfId="0" applyFont="1" applyFill="1" applyBorder="1"/>
    <xf numFmtId="2" fontId="5" fillId="0" borderId="29" xfId="0" applyNumberFormat="1" applyFont="1" applyFill="1" applyBorder="1" applyAlignment="1">
      <alignment horizontal="center"/>
    </xf>
    <xf numFmtId="0" fontId="5" fillId="0" borderId="30" xfId="0" applyFont="1" applyFill="1" applyBorder="1"/>
    <xf numFmtId="2" fontId="5" fillId="0" borderId="32" xfId="0" applyNumberFormat="1" applyFont="1" applyFill="1" applyBorder="1" applyAlignment="1">
      <alignment horizontal="center"/>
    </xf>
    <xf numFmtId="0" fontId="5" fillId="0" borderId="33" xfId="0" applyFont="1" applyFill="1" applyBorder="1"/>
    <xf numFmtId="2" fontId="5" fillId="0" borderId="35" xfId="0" applyNumberFormat="1" applyFont="1" applyFill="1" applyBorder="1" applyAlignment="1">
      <alignment horizontal="center"/>
    </xf>
    <xf numFmtId="0" fontId="5" fillId="0" borderId="0" xfId="0" applyFont="1" applyAlignment="1">
      <alignment horizontal="right"/>
    </xf>
    <xf numFmtId="0" fontId="5" fillId="0" borderId="0" xfId="0" applyFont="1" applyFill="1" applyAlignment="1">
      <alignment horizontal="right"/>
    </xf>
    <xf numFmtId="0" fontId="5" fillId="0" borderId="27" xfId="0" applyFont="1" applyFill="1" applyBorder="1" applyAlignment="1"/>
    <xf numFmtId="0" fontId="5" fillId="0" borderId="28" xfId="0" applyFont="1" applyFill="1" applyBorder="1" applyAlignment="1">
      <alignment horizontal="center"/>
    </xf>
    <xf numFmtId="0" fontId="5" fillId="0" borderId="30" xfId="0" applyFont="1" applyFill="1" applyBorder="1" applyAlignment="1"/>
    <xf numFmtId="0" fontId="5" fillId="0" borderId="31" xfId="0" applyFont="1" applyFill="1" applyBorder="1" applyAlignment="1">
      <alignment horizontal="center"/>
    </xf>
    <xf numFmtId="0" fontId="5" fillId="0" borderId="33" xfId="0" applyFont="1" applyFill="1" applyBorder="1" applyAlignment="1"/>
    <xf numFmtId="0" fontId="5" fillId="0" borderId="34" xfId="0" applyFont="1" applyFill="1" applyBorder="1" applyAlignment="1">
      <alignment horizontal="center"/>
    </xf>
    <xf numFmtId="0" fontId="14" fillId="0" borderId="0" xfId="0" applyFont="1" applyAlignment="1">
      <alignment wrapText="1"/>
    </xf>
    <xf numFmtId="2" fontId="4" fillId="0" borderId="1" xfId="0" applyNumberFormat="1" applyFont="1" applyBorder="1" applyAlignment="1">
      <alignment horizontal="center" vertical="center" wrapText="1"/>
    </xf>
    <xf numFmtId="2" fontId="13" fillId="6" borderId="1" xfId="0" applyNumberFormat="1" applyFont="1" applyFill="1" applyBorder="1" applyAlignment="1">
      <alignment horizontal="center"/>
    </xf>
    <xf numFmtId="2" fontId="5" fillId="0" borderId="28" xfId="0" applyNumberFormat="1" applyFont="1" applyFill="1" applyBorder="1" applyAlignment="1">
      <alignment horizontal="center"/>
    </xf>
    <xf numFmtId="2" fontId="5" fillId="0" borderId="31" xfId="0" applyNumberFormat="1" applyFont="1" applyFill="1" applyBorder="1" applyAlignment="1">
      <alignment horizontal="center"/>
    </xf>
    <xf numFmtId="2" fontId="5" fillId="0" borderId="34" xfId="0" applyNumberFormat="1" applyFont="1" applyFill="1" applyBorder="1" applyAlignment="1">
      <alignment horizontal="center"/>
    </xf>
    <xf numFmtId="49" fontId="5" fillId="0" borderId="0" xfId="0" applyNumberFormat="1" applyFont="1"/>
    <xf numFmtId="0" fontId="13" fillId="0" borderId="0" xfId="0" applyFont="1" applyBorder="1" applyAlignment="1"/>
    <xf numFmtId="0" fontId="5" fillId="0" borderId="22" xfId="0" applyFont="1" applyBorder="1"/>
    <xf numFmtId="0" fontId="13" fillId="8" borderId="22" xfId="0" applyFont="1" applyFill="1" applyBorder="1" applyAlignment="1" applyProtection="1">
      <alignment horizontal="center" vertical="center" wrapText="1"/>
    </xf>
    <xf numFmtId="0" fontId="21" fillId="8" borderId="22" xfId="0" applyFont="1" applyFill="1" applyBorder="1" applyAlignment="1">
      <alignment horizontal="center" vertical="center" wrapText="1"/>
    </xf>
    <xf numFmtId="0" fontId="21" fillId="8" borderId="22" xfId="0" applyFont="1" applyFill="1" applyBorder="1" applyAlignment="1" applyProtection="1">
      <alignment horizontal="center" vertical="center" wrapText="1"/>
    </xf>
    <xf numFmtId="0" fontId="13" fillId="8" borderId="24" xfId="0" applyFont="1" applyFill="1" applyBorder="1" applyAlignment="1">
      <alignment horizontal="center" vertical="center" wrapText="1"/>
    </xf>
    <xf numFmtId="0" fontId="13" fillId="8" borderId="10" xfId="0" applyFont="1" applyFill="1" applyBorder="1" applyAlignment="1">
      <alignment horizontal="center" vertical="center" wrapText="1"/>
    </xf>
    <xf numFmtId="0" fontId="13" fillId="8" borderId="11" xfId="0" applyFont="1" applyFill="1" applyBorder="1" applyAlignment="1">
      <alignment horizontal="center" vertical="center" wrapText="1"/>
    </xf>
    <xf numFmtId="0" fontId="13" fillId="8" borderId="12" xfId="0" applyFont="1" applyFill="1" applyBorder="1" applyAlignment="1">
      <alignment horizontal="center" vertical="center" wrapText="1"/>
    </xf>
    <xf numFmtId="16" fontId="3" fillId="0" borderId="0" xfId="0" quotePrefix="1" applyNumberFormat="1" applyFont="1"/>
    <xf numFmtId="0" fontId="3" fillId="0" borderId="0" xfId="0" quotePrefix="1" applyFont="1"/>
    <xf numFmtId="1" fontId="5" fillId="8" borderId="31" xfId="0" applyNumberFormat="1" applyFont="1" applyFill="1" applyBorder="1" applyAlignment="1" applyProtection="1">
      <alignment horizontal="center"/>
      <protection hidden="1"/>
    </xf>
    <xf numFmtId="1" fontId="5" fillId="8" borderId="31" xfId="0" applyNumberFormat="1" applyFont="1" applyFill="1" applyBorder="1" applyAlignment="1">
      <alignment horizontal="center"/>
    </xf>
    <xf numFmtId="0" fontId="23" fillId="0" borderId="0" xfId="0" applyFont="1"/>
    <xf numFmtId="0" fontId="5" fillId="8" borderId="30" xfId="0" applyFont="1" applyFill="1" applyBorder="1" applyAlignment="1">
      <alignment vertical="center" wrapText="1"/>
    </xf>
    <xf numFmtId="0" fontId="5" fillId="8" borderId="33" xfId="0" applyFont="1" applyFill="1" applyBorder="1" applyAlignment="1">
      <alignment vertical="center" wrapText="1"/>
    </xf>
    <xf numFmtId="1" fontId="5" fillId="8" borderId="31" xfId="0" applyNumberFormat="1" applyFont="1" applyFill="1" applyBorder="1" applyAlignment="1" applyProtection="1">
      <alignment horizontal="center" vertical="center"/>
      <protection hidden="1"/>
    </xf>
    <xf numFmtId="1" fontId="5" fillId="8" borderId="31" xfId="0" applyNumberFormat="1" applyFont="1" applyFill="1" applyBorder="1" applyAlignment="1">
      <alignment horizontal="center" vertical="center"/>
    </xf>
    <xf numFmtId="1" fontId="5" fillId="8" borderId="34" xfId="0" applyNumberFormat="1" applyFont="1" applyFill="1" applyBorder="1" applyAlignment="1" applyProtection="1">
      <alignment horizontal="center" vertical="center"/>
      <protection hidden="1"/>
    </xf>
    <xf numFmtId="1" fontId="5" fillId="8" borderId="34" xfId="0" applyNumberFormat="1" applyFont="1" applyFill="1" applyBorder="1" applyAlignment="1">
      <alignment horizontal="center" vertical="center"/>
    </xf>
    <xf numFmtId="1" fontId="4" fillId="0" borderId="22" xfId="0" applyNumberFormat="1" applyFont="1" applyBorder="1" applyAlignment="1" applyProtection="1">
      <alignment horizontal="center" vertical="center" wrapText="1"/>
    </xf>
    <xf numFmtId="0" fontId="5" fillId="0" borderId="28"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34" xfId="0" applyFont="1" applyFill="1" applyBorder="1" applyAlignment="1">
      <alignment horizontal="center" vertical="center"/>
    </xf>
    <xf numFmtId="1" fontId="5" fillId="0" borderId="27" xfId="0" applyNumberFormat="1" applyFont="1" applyFill="1" applyBorder="1" applyAlignment="1">
      <alignment horizontal="center" vertical="center"/>
    </xf>
    <xf numFmtId="1" fontId="5" fillId="0" borderId="30" xfId="0" applyNumberFormat="1" applyFont="1" applyFill="1" applyBorder="1" applyAlignment="1">
      <alignment horizontal="center" vertical="center"/>
    </xf>
    <xf numFmtId="1" fontId="5" fillId="0" borderId="33" xfId="0" applyNumberFormat="1" applyFont="1" applyFill="1" applyBorder="1" applyAlignment="1">
      <alignment horizontal="center" vertical="center"/>
    </xf>
    <xf numFmtId="1" fontId="4" fillId="0" borderId="1" xfId="0" applyNumberFormat="1" applyFont="1" applyBorder="1" applyAlignment="1">
      <alignment horizontal="center" vertical="center" wrapText="1"/>
    </xf>
    <xf numFmtId="1" fontId="4" fillId="0" borderId="26" xfId="0" applyNumberFormat="1" applyFont="1" applyBorder="1" applyAlignment="1" applyProtection="1">
      <alignment horizontal="center" vertical="center" wrapText="1"/>
    </xf>
    <xf numFmtId="1" fontId="5" fillId="0" borderId="29" xfId="0" applyNumberFormat="1" applyFont="1" applyBorder="1" applyAlignment="1">
      <alignment horizontal="center"/>
    </xf>
    <xf numFmtId="1" fontId="5" fillId="0" borderId="32" xfId="0" applyNumberFormat="1" applyFont="1" applyBorder="1" applyAlignment="1">
      <alignment horizontal="center"/>
    </xf>
    <xf numFmtId="1" fontId="5" fillId="0" borderId="35" xfId="0" applyNumberFormat="1" applyFont="1" applyBorder="1" applyAlignment="1">
      <alignment horizontal="center"/>
    </xf>
    <xf numFmtId="1" fontId="5" fillId="0" borderId="27" xfId="0" applyNumberFormat="1" applyFont="1" applyBorder="1" applyAlignment="1">
      <alignment horizontal="center"/>
    </xf>
    <xf numFmtId="1" fontId="5" fillId="0" borderId="30" xfId="0" applyNumberFormat="1" applyFont="1" applyBorder="1" applyAlignment="1">
      <alignment horizontal="center"/>
    </xf>
    <xf numFmtId="1" fontId="5" fillId="0" borderId="33" xfId="0" applyNumberFormat="1" applyFont="1" applyBorder="1" applyAlignment="1">
      <alignment horizontal="center"/>
    </xf>
    <xf numFmtId="2" fontId="5" fillId="0" borderId="27" xfId="0" applyNumberFormat="1" applyFont="1" applyBorder="1" applyAlignment="1">
      <alignment horizontal="center"/>
    </xf>
    <xf numFmtId="2" fontId="5" fillId="0" borderId="30" xfId="0" applyNumberFormat="1" applyFont="1" applyBorder="1" applyAlignment="1">
      <alignment horizontal="center"/>
    </xf>
    <xf numFmtId="2" fontId="5" fillId="0" borderId="33" xfId="0" applyNumberFormat="1" applyFont="1" applyBorder="1" applyAlignment="1">
      <alignment horizontal="center"/>
    </xf>
    <xf numFmtId="164" fontId="13" fillId="0" borderId="0" xfId="0" applyNumberFormat="1" applyFont="1"/>
    <xf numFmtId="164" fontId="5" fillId="0" borderId="0" xfId="0" applyNumberFormat="1" applyFont="1"/>
    <xf numFmtId="166" fontId="13" fillId="0" borderId="0" xfId="0" applyNumberFormat="1" applyFont="1"/>
    <xf numFmtId="165" fontId="8" fillId="0" borderId="0" xfId="0" applyNumberFormat="1" applyFont="1" applyAlignment="1">
      <alignment horizontal="center"/>
    </xf>
    <xf numFmtId="165" fontId="3" fillId="0" borderId="0" xfId="0" applyNumberFormat="1" applyFont="1" applyAlignment="1">
      <alignment horizontal="center"/>
    </xf>
    <xf numFmtId="165" fontId="8" fillId="0" borderId="0" xfId="0" applyNumberFormat="1" applyFont="1" applyAlignment="1">
      <alignment horizontal="center" vertical="center"/>
    </xf>
    <xf numFmtId="0" fontId="8" fillId="0" borderId="0" xfId="0" applyFont="1" applyAlignment="1"/>
    <xf numFmtId="164" fontId="24" fillId="0" borderId="0" xfId="0" applyNumberFormat="1" applyFont="1" applyFill="1" applyBorder="1" applyAlignment="1">
      <alignment horizontal="center" vertical="center" wrapText="1"/>
    </xf>
    <xf numFmtId="164" fontId="25" fillId="0" borderId="0" xfId="0" applyNumberFormat="1" applyFont="1" applyFill="1" applyBorder="1" applyAlignment="1">
      <alignment horizontal="center"/>
    </xf>
    <xf numFmtId="1" fontId="5" fillId="8" borderId="41" xfId="0" applyNumberFormat="1" applyFont="1" applyFill="1" applyBorder="1" applyAlignment="1">
      <alignment horizontal="center"/>
    </xf>
    <xf numFmtId="1" fontId="5" fillId="8" borderId="41" xfId="0" applyNumberFormat="1" applyFont="1" applyFill="1" applyBorder="1" applyAlignment="1">
      <alignment horizontal="center" vertical="center"/>
    </xf>
    <xf numFmtId="1" fontId="5" fillId="8" borderId="42" xfId="0" applyNumberFormat="1" applyFont="1" applyFill="1" applyBorder="1" applyAlignment="1">
      <alignment horizontal="center" vertical="center"/>
    </xf>
    <xf numFmtId="1" fontId="4" fillId="0" borderId="1" xfId="0" applyNumberFormat="1" applyFont="1" applyBorder="1" applyAlignment="1" applyProtection="1">
      <alignment horizontal="center" vertical="center" wrapText="1"/>
    </xf>
    <xf numFmtId="2" fontId="11" fillId="0" borderId="43" xfId="0" applyNumberFormat="1" applyFont="1" applyFill="1" applyBorder="1" applyAlignment="1">
      <alignment horizontal="center" vertical="center"/>
    </xf>
    <xf numFmtId="164" fontId="11" fillId="0" borderId="43" xfId="0" applyNumberFormat="1" applyFont="1" applyFill="1" applyBorder="1" applyAlignment="1">
      <alignment horizontal="center" vertical="center"/>
    </xf>
    <xf numFmtId="2" fontId="11" fillId="0" borderId="44" xfId="0" applyNumberFormat="1" applyFont="1" applyFill="1" applyBorder="1" applyAlignment="1">
      <alignment horizontal="center" vertical="center"/>
    </xf>
    <xf numFmtId="2" fontId="11" fillId="0" borderId="45" xfId="0" applyNumberFormat="1" applyFont="1" applyFill="1" applyBorder="1" applyAlignment="1">
      <alignment horizontal="center" vertical="center"/>
    </xf>
    <xf numFmtId="0" fontId="5" fillId="8" borderId="38" xfId="0" applyFont="1" applyFill="1" applyBorder="1" applyAlignment="1">
      <alignment vertical="center" wrapText="1"/>
    </xf>
    <xf numFmtId="1" fontId="5" fillId="8" borderId="46" xfId="0" applyNumberFormat="1" applyFont="1" applyFill="1" applyBorder="1" applyAlignment="1" applyProtection="1">
      <alignment horizontal="center" vertical="center"/>
      <protection hidden="1"/>
    </xf>
    <xf numFmtId="1" fontId="5" fillId="8" borderId="46" xfId="0" applyNumberFormat="1" applyFont="1" applyFill="1" applyBorder="1" applyAlignment="1">
      <alignment horizontal="center" vertical="center"/>
    </xf>
    <xf numFmtId="1" fontId="5" fillId="8" borderId="47" xfId="0" applyNumberFormat="1" applyFont="1" applyFill="1" applyBorder="1" applyAlignment="1">
      <alignment horizontal="center" vertical="center"/>
    </xf>
    <xf numFmtId="2" fontId="11" fillId="0" borderId="48" xfId="0" applyNumberFormat="1" applyFont="1" applyFill="1" applyBorder="1" applyAlignment="1">
      <alignment horizontal="center" vertical="center"/>
    </xf>
    <xf numFmtId="0" fontId="5" fillId="8" borderId="37" xfId="0" applyFont="1" applyFill="1" applyBorder="1" applyAlignment="1">
      <alignment vertical="center" wrapText="1"/>
    </xf>
    <xf numFmtId="1" fontId="5" fillId="8" borderId="49" xfId="0" applyNumberFormat="1" applyFont="1" applyFill="1" applyBorder="1" applyAlignment="1" applyProtection="1">
      <alignment horizontal="center" vertical="center"/>
      <protection hidden="1"/>
    </xf>
    <xf numFmtId="1" fontId="5" fillId="8" borderId="49" xfId="0" applyNumberFormat="1" applyFont="1" applyFill="1" applyBorder="1" applyAlignment="1">
      <alignment horizontal="center" vertical="center"/>
    </xf>
    <xf numFmtId="1" fontId="5" fillId="8" borderId="50" xfId="0" applyNumberFormat="1" applyFont="1" applyFill="1" applyBorder="1" applyAlignment="1">
      <alignment horizontal="center" vertical="center"/>
    </xf>
    <xf numFmtId="2" fontId="11" fillId="0" borderId="51" xfId="0" applyNumberFormat="1" applyFont="1" applyFill="1" applyBorder="1" applyAlignment="1">
      <alignment horizontal="center" vertical="center"/>
    </xf>
    <xf numFmtId="0" fontId="5" fillId="0" borderId="38" xfId="0" applyFont="1" applyFill="1" applyBorder="1" applyAlignment="1">
      <alignment wrapText="1"/>
    </xf>
    <xf numFmtId="3" fontId="20" fillId="7" borderId="46" xfId="0" applyNumberFormat="1" applyFont="1" applyFill="1" applyBorder="1" applyAlignment="1" applyProtection="1">
      <alignment horizontal="center"/>
      <protection hidden="1"/>
    </xf>
    <xf numFmtId="1" fontId="5" fillId="8" borderId="46" xfId="0" applyNumberFormat="1" applyFont="1" applyFill="1" applyBorder="1" applyAlignment="1" applyProtection="1">
      <alignment horizontal="center"/>
      <protection hidden="1"/>
    </xf>
    <xf numFmtId="1" fontId="5" fillId="8" borderId="46" xfId="0" applyNumberFormat="1" applyFont="1" applyFill="1" applyBorder="1" applyAlignment="1">
      <alignment horizontal="center"/>
    </xf>
    <xf numFmtId="1" fontId="5" fillId="8" borderId="47" xfId="0" applyNumberFormat="1" applyFont="1" applyFill="1" applyBorder="1" applyAlignment="1">
      <alignment horizontal="center"/>
    </xf>
    <xf numFmtId="164" fontId="11" fillId="0" borderId="48" xfId="0" applyNumberFormat="1" applyFont="1" applyFill="1" applyBorder="1" applyAlignment="1">
      <alignment horizontal="center" vertical="center"/>
    </xf>
    <xf numFmtId="3" fontId="4" fillId="0" borderId="22" xfId="0" applyNumberFormat="1" applyFont="1" applyBorder="1" applyAlignment="1" applyProtection="1">
      <alignment horizontal="center" vertical="center" wrapText="1"/>
    </xf>
    <xf numFmtId="1" fontId="13" fillId="8" borderId="22" xfId="0" applyNumberFormat="1" applyFont="1" applyFill="1" applyBorder="1" applyAlignment="1" applyProtection="1">
      <alignment horizontal="center" vertical="center"/>
      <protection hidden="1"/>
    </xf>
    <xf numFmtId="1" fontId="13" fillId="8" borderId="1" xfId="0" applyNumberFormat="1" applyFont="1" applyFill="1" applyBorder="1" applyAlignment="1" applyProtection="1">
      <alignment horizontal="center" vertical="center"/>
      <protection hidden="1"/>
    </xf>
    <xf numFmtId="0" fontId="5" fillId="0" borderId="37" xfId="0" applyFont="1" applyFill="1" applyBorder="1" applyAlignment="1">
      <alignment wrapText="1"/>
    </xf>
    <xf numFmtId="3" fontId="20" fillId="7" borderId="49" xfId="0" applyNumberFormat="1" applyFont="1" applyFill="1" applyBorder="1" applyAlignment="1" applyProtection="1">
      <alignment horizontal="center"/>
      <protection hidden="1"/>
    </xf>
    <xf numFmtId="1" fontId="5" fillId="8" borderId="49" xfId="0" applyNumberFormat="1" applyFont="1" applyFill="1" applyBorder="1" applyAlignment="1" applyProtection="1">
      <alignment horizontal="center"/>
      <protection hidden="1"/>
    </xf>
    <xf numFmtId="1" fontId="5" fillId="8" borderId="49" xfId="0" applyNumberFormat="1" applyFont="1" applyFill="1" applyBorder="1" applyAlignment="1">
      <alignment horizontal="center"/>
    </xf>
    <xf numFmtId="1" fontId="5" fillId="8" borderId="50" xfId="0" applyNumberFormat="1" applyFont="1" applyFill="1" applyBorder="1" applyAlignment="1">
      <alignment horizontal="center"/>
    </xf>
    <xf numFmtId="164" fontId="11" fillId="0" borderId="45" xfId="0" applyNumberFormat="1" applyFont="1" applyFill="1" applyBorder="1" applyAlignment="1">
      <alignment horizontal="center" vertical="center"/>
    </xf>
    <xf numFmtId="0" fontId="26" fillId="0" borderId="0" xfId="0" applyFont="1"/>
    <xf numFmtId="0" fontId="27" fillId="0" borderId="22" xfId="0" applyFont="1" applyFill="1" applyBorder="1" applyAlignment="1">
      <alignment vertical="center" wrapText="1"/>
    </xf>
    <xf numFmtId="3" fontId="27" fillId="0" borderId="22" xfId="0" applyNumberFormat="1" applyFont="1" applyBorder="1" applyAlignment="1" applyProtection="1">
      <alignment horizontal="center" vertical="center" wrapText="1"/>
    </xf>
    <xf numFmtId="1" fontId="27" fillId="8" borderId="22" xfId="0" applyNumberFormat="1" applyFont="1" applyFill="1" applyBorder="1" applyAlignment="1" applyProtection="1">
      <alignment horizontal="center" vertical="center" wrapText="1"/>
    </xf>
    <xf numFmtId="1" fontId="27" fillId="8" borderId="1" xfId="0" applyNumberFormat="1" applyFont="1" applyFill="1" applyBorder="1" applyAlignment="1" applyProtection="1">
      <alignment horizontal="center" vertical="center" wrapText="1"/>
    </xf>
    <xf numFmtId="2" fontId="26" fillId="0" borderId="51" xfId="0" applyNumberFormat="1" applyFont="1" applyFill="1" applyBorder="1" applyAlignment="1">
      <alignment horizontal="center" vertical="center"/>
    </xf>
    <xf numFmtId="164" fontId="28" fillId="0" borderId="0" xfId="0" applyNumberFormat="1" applyFont="1" applyFill="1" applyBorder="1" applyAlignment="1">
      <alignment horizontal="center" vertical="center" wrapText="1"/>
    </xf>
    <xf numFmtId="2" fontId="26" fillId="0" borderId="0" xfId="0" applyNumberFormat="1" applyFont="1"/>
    <xf numFmtId="0" fontId="27" fillId="0" borderId="0" xfId="0" applyFont="1" applyAlignment="1">
      <alignment vertical="center"/>
    </xf>
    <xf numFmtId="164" fontId="8" fillId="0" borderId="52" xfId="0" applyNumberFormat="1" applyFont="1" applyBorder="1" applyAlignment="1">
      <alignment horizontal="center" vertical="center"/>
    </xf>
    <xf numFmtId="164" fontId="27" fillId="0" borderId="53" xfId="0" applyNumberFormat="1" applyFont="1" applyBorder="1" applyAlignment="1">
      <alignment horizontal="center" vertical="center"/>
    </xf>
    <xf numFmtId="0" fontId="27" fillId="0" borderId="54" xfId="0" applyFont="1" applyFill="1" applyBorder="1" applyAlignment="1">
      <alignment vertical="center"/>
    </xf>
    <xf numFmtId="164" fontId="27" fillId="0" borderId="55" xfId="0" applyNumberFormat="1" applyFont="1" applyBorder="1" applyAlignment="1">
      <alignment horizontal="center" vertical="center"/>
    </xf>
    <xf numFmtId="0" fontId="3" fillId="0" borderId="56" xfId="0" applyFont="1" applyFill="1" applyBorder="1"/>
    <xf numFmtId="164" fontId="8" fillId="0" borderId="57" xfId="0" applyNumberFormat="1" applyFont="1" applyBorder="1" applyAlignment="1">
      <alignment horizontal="center" vertical="center"/>
    </xf>
    <xf numFmtId="0" fontId="3" fillId="0" borderId="56" xfId="0" applyFont="1" applyFill="1" applyBorder="1" applyAlignment="1">
      <alignment vertical="center"/>
    </xf>
    <xf numFmtId="0" fontId="3" fillId="0" borderId="56" xfId="0" applyFont="1" applyFill="1" applyBorder="1" applyAlignment="1">
      <alignment wrapText="1"/>
    </xf>
    <xf numFmtId="0" fontId="3" fillId="0" borderId="56" xfId="0" applyFont="1" applyFill="1" applyBorder="1" applyAlignment="1">
      <alignment vertical="top" wrapText="1"/>
    </xf>
    <xf numFmtId="0" fontId="3" fillId="0" borderId="56" xfId="0" applyFont="1" applyFill="1" applyBorder="1" applyAlignment="1">
      <alignment vertical="center" wrapText="1"/>
    </xf>
    <xf numFmtId="0" fontId="3" fillId="0" borderId="58" xfId="0" applyFont="1" applyFill="1" applyBorder="1" applyAlignment="1">
      <alignment vertical="center" wrapText="1"/>
    </xf>
    <xf numFmtId="164" fontId="8" fillId="0" borderId="59" xfId="0" applyNumberFormat="1" applyFont="1" applyBorder="1" applyAlignment="1">
      <alignment horizontal="center" vertical="center"/>
    </xf>
    <xf numFmtId="164" fontId="8" fillId="0" borderId="60" xfId="0" applyNumberFormat="1" applyFont="1" applyBorder="1" applyAlignment="1">
      <alignment horizontal="center" vertical="center"/>
    </xf>
    <xf numFmtId="0" fontId="3" fillId="0" borderId="54" xfId="0" applyFont="1" applyFill="1" applyBorder="1" applyAlignment="1">
      <alignment vertical="center" wrapText="1"/>
    </xf>
    <xf numFmtId="164" fontId="8" fillId="0" borderId="53" xfId="0" applyNumberFormat="1" applyFont="1" applyBorder="1" applyAlignment="1">
      <alignment horizontal="center" vertical="center"/>
    </xf>
    <xf numFmtId="164" fontId="8" fillId="0" borderId="55" xfId="0" applyNumberFormat="1" applyFont="1" applyBorder="1" applyAlignment="1">
      <alignment horizontal="center" vertical="center"/>
    </xf>
    <xf numFmtId="0" fontId="15" fillId="0" borderId="61" xfId="0" applyFont="1" applyFill="1" applyBorder="1" applyAlignment="1">
      <alignment wrapText="1"/>
    </xf>
    <xf numFmtId="164" fontId="15" fillId="0" borderId="62" xfId="0" applyNumberFormat="1" applyFont="1" applyBorder="1" applyAlignment="1">
      <alignment horizontal="center" vertical="center"/>
    </xf>
    <xf numFmtId="164" fontId="15" fillId="0" borderId="63" xfId="0" applyNumberFormat="1" applyFont="1" applyBorder="1" applyAlignment="1">
      <alignment horizontal="center" vertical="center"/>
    </xf>
    <xf numFmtId="0" fontId="3" fillId="0" borderId="58" xfId="0" applyFont="1" applyFill="1" applyBorder="1" applyAlignment="1">
      <alignment wrapText="1"/>
    </xf>
    <xf numFmtId="0" fontId="3" fillId="0" borderId="64" xfId="0" applyFont="1" applyFill="1" applyBorder="1" applyAlignment="1">
      <alignment wrapText="1"/>
    </xf>
    <xf numFmtId="164" fontId="8" fillId="0" borderId="65" xfId="0" applyNumberFormat="1" applyFont="1" applyBorder="1" applyAlignment="1">
      <alignment horizontal="center" vertical="center"/>
    </xf>
    <xf numFmtId="164" fontId="8" fillId="0" borderId="66" xfId="0" applyNumberFormat="1" applyFont="1" applyBorder="1" applyAlignment="1">
      <alignment horizontal="center" vertical="center"/>
    </xf>
    <xf numFmtId="0" fontId="3" fillId="0" borderId="54" xfId="0" applyFont="1" applyFill="1" applyBorder="1" applyAlignment="1">
      <alignment wrapText="1"/>
    </xf>
    <xf numFmtId="0" fontId="15" fillId="0" borderId="67" xfId="0" applyFont="1" applyFill="1" applyBorder="1" applyAlignment="1">
      <alignment wrapText="1"/>
    </xf>
    <xf numFmtId="164" fontId="15" fillId="0" borderId="68" xfId="0" applyNumberFormat="1" applyFont="1" applyBorder="1" applyAlignment="1">
      <alignment horizontal="center" vertical="center"/>
    </xf>
    <xf numFmtId="164" fontId="15" fillId="0" borderId="69" xfId="0" applyNumberFormat="1" applyFont="1" applyBorder="1" applyAlignment="1">
      <alignment horizontal="center" vertical="center"/>
    </xf>
    <xf numFmtId="0" fontId="3" fillId="0" borderId="64" xfId="0" applyFont="1" applyFill="1" applyBorder="1"/>
    <xf numFmtId="0" fontId="15" fillId="0" borderId="67" xfId="0" applyFont="1" applyFill="1" applyBorder="1"/>
    <xf numFmtId="0" fontId="0" fillId="8" borderId="0" xfId="0" applyFill="1"/>
    <xf numFmtId="0" fontId="4" fillId="8" borderId="0" xfId="0" applyFont="1" applyFill="1"/>
    <xf numFmtId="0" fontId="8" fillId="9" borderId="7" xfId="0" applyFont="1" applyFill="1" applyBorder="1"/>
    <xf numFmtId="0" fontId="27" fillId="8" borderId="54" xfId="0" applyFont="1" applyFill="1" applyBorder="1" applyAlignment="1">
      <alignment vertical="center"/>
    </xf>
    <xf numFmtId="164" fontId="8" fillId="8" borderId="52" xfId="0" applyNumberFormat="1" applyFont="1" applyFill="1" applyBorder="1" applyAlignment="1">
      <alignment horizontal="center" vertical="center"/>
    </xf>
    <xf numFmtId="0" fontId="3" fillId="8" borderId="56" xfId="0" applyFont="1" applyFill="1" applyBorder="1"/>
    <xf numFmtId="0" fontId="3" fillId="8" borderId="56" xfId="0" applyFont="1" applyFill="1" applyBorder="1" applyAlignment="1">
      <alignment vertical="center"/>
    </xf>
    <xf numFmtId="164" fontId="8" fillId="8" borderId="65" xfId="0" applyNumberFormat="1" applyFont="1" applyFill="1" applyBorder="1" applyAlignment="1">
      <alignment horizontal="center" vertical="center"/>
    </xf>
    <xf numFmtId="0" fontId="15" fillId="8" borderId="1" xfId="0" applyFont="1" applyFill="1" applyBorder="1"/>
    <xf numFmtId="164" fontId="8" fillId="8" borderId="22" xfId="0" applyNumberFormat="1" applyFont="1" applyFill="1" applyBorder="1" applyAlignment="1">
      <alignment horizontal="center" vertical="center"/>
    </xf>
    <xf numFmtId="0" fontId="3" fillId="8" borderId="54" xfId="0" applyFont="1" applyFill="1" applyBorder="1" applyAlignment="1">
      <alignment wrapText="1"/>
    </xf>
    <xf numFmtId="164" fontId="8" fillId="8" borderId="53" xfId="0" applyNumberFormat="1" applyFont="1" applyFill="1" applyBorder="1" applyAlignment="1">
      <alignment horizontal="center" vertical="center"/>
    </xf>
    <xf numFmtId="0" fontId="3" fillId="8" borderId="56" xfId="0" applyFont="1" applyFill="1" applyBorder="1" applyAlignment="1">
      <alignment wrapText="1"/>
    </xf>
    <xf numFmtId="0" fontId="3" fillId="8" borderId="64" xfId="0" applyFont="1" applyFill="1" applyBorder="1" applyAlignment="1">
      <alignment wrapText="1"/>
    </xf>
    <xf numFmtId="0" fontId="15" fillId="8" borderId="1" xfId="0" applyFont="1" applyFill="1" applyBorder="1" applyAlignment="1">
      <alignment wrapText="1"/>
    </xf>
    <xf numFmtId="0" fontId="3" fillId="8" borderId="56" xfId="0" applyFont="1" applyFill="1" applyBorder="1" applyAlignment="1">
      <alignment vertical="top" wrapText="1"/>
    </xf>
    <xf numFmtId="0" fontId="15" fillId="8" borderId="67" xfId="0" applyFont="1" applyFill="1" applyBorder="1" applyAlignment="1">
      <alignment wrapText="1"/>
    </xf>
    <xf numFmtId="0" fontId="3" fillId="8" borderId="56" xfId="0" applyFont="1" applyFill="1" applyBorder="1" applyAlignment="1">
      <alignment vertical="center" wrapText="1"/>
    </xf>
    <xf numFmtId="0" fontId="3" fillId="8" borderId="58" xfId="0" applyFont="1" applyFill="1" applyBorder="1" applyAlignment="1">
      <alignment wrapText="1"/>
    </xf>
    <xf numFmtId="0" fontId="15" fillId="8" borderId="61" xfId="0" applyFont="1" applyFill="1" applyBorder="1" applyAlignment="1">
      <alignment wrapText="1"/>
    </xf>
    <xf numFmtId="0" fontId="3" fillId="8" borderId="54" xfId="0" applyFont="1" applyFill="1" applyBorder="1" applyAlignment="1">
      <alignment vertical="center" wrapText="1"/>
    </xf>
    <xf numFmtId="0" fontId="3" fillId="8" borderId="58" xfId="0" applyFont="1" applyFill="1" applyBorder="1" applyAlignment="1">
      <alignment vertical="center" wrapText="1"/>
    </xf>
    <xf numFmtId="164" fontId="8" fillId="8" borderId="57" xfId="0" applyNumberFormat="1" applyFont="1" applyFill="1" applyBorder="1" applyAlignment="1">
      <alignment horizontal="center" vertical="center"/>
    </xf>
    <xf numFmtId="0" fontId="3" fillId="8" borderId="58" xfId="0" applyFont="1" applyFill="1" applyBorder="1"/>
    <xf numFmtId="0" fontId="3" fillId="10" borderId="0" xfId="0" applyFont="1" applyFill="1"/>
    <xf numFmtId="0" fontId="5" fillId="10" borderId="0" xfId="0" applyFont="1" applyFill="1" applyAlignment="1">
      <alignment wrapText="1"/>
    </xf>
    <xf numFmtId="0" fontId="8" fillId="5" borderId="0" xfId="0" applyFont="1" applyFill="1" applyBorder="1" applyAlignment="1">
      <alignment horizontal="center" vertical="center" wrapText="1"/>
    </xf>
    <xf numFmtId="0" fontId="27" fillId="5" borderId="0" xfId="0" applyFont="1" applyFill="1" applyAlignment="1">
      <alignment vertical="center"/>
    </xf>
    <xf numFmtId="165" fontId="8" fillId="5" borderId="0" xfId="0" applyNumberFormat="1" applyFont="1" applyFill="1" applyAlignment="1">
      <alignment horizontal="center"/>
    </xf>
    <xf numFmtId="165" fontId="3" fillId="5" borderId="0" xfId="0" applyNumberFormat="1" applyFont="1" applyFill="1" applyAlignment="1">
      <alignment horizontal="center"/>
    </xf>
    <xf numFmtId="165" fontId="8" fillId="5" borderId="0" xfId="0" applyNumberFormat="1" applyFont="1" applyFill="1" applyAlignment="1">
      <alignment horizontal="center" vertical="center"/>
    </xf>
    <xf numFmtId="165" fontId="29" fillId="5" borderId="0" xfId="0" applyNumberFormat="1" applyFont="1" applyFill="1" applyAlignment="1">
      <alignment horizontal="center"/>
    </xf>
    <xf numFmtId="0" fontId="4" fillId="8" borderId="0" xfId="0" applyFont="1" applyFill="1" applyAlignment="1"/>
    <xf numFmtId="0" fontId="3" fillId="8" borderId="0" xfId="0" applyFont="1" applyFill="1"/>
    <xf numFmtId="0" fontId="8" fillId="8" borderId="0" xfId="0" applyFont="1" applyFill="1" applyAlignment="1"/>
    <xf numFmtId="0" fontId="15" fillId="0" borderId="0" xfId="0" applyFont="1" applyAlignment="1">
      <alignment horizontal="left"/>
    </xf>
    <xf numFmtId="0" fontId="0" fillId="8" borderId="0" xfId="0" applyFill="1" applyAlignment="1">
      <alignment horizontal="left"/>
    </xf>
    <xf numFmtId="0" fontId="32" fillId="8" borderId="0" xfId="0" applyFont="1" applyFill="1"/>
    <xf numFmtId="0" fontId="33" fillId="10" borderId="1" xfId="0" applyFont="1" applyFill="1" applyBorder="1" applyAlignment="1">
      <alignment horizontal="center" vertical="center" wrapText="1"/>
    </xf>
    <xf numFmtId="0" fontId="33" fillId="10" borderId="22" xfId="0" applyFont="1" applyFill="1" applyBorder="1" applyAlignment="1">
      <alignment horizontal="center" vertical="center" wrapText="1"/>
    </xf>
    <xf numFmtId="0" fontId="33" fillId="10" borderId="23" xfId="0" applyFont="1" applyFill="1" applyBorder="1" applyAlignment="1">
      <alignment horizontal="center" vertical="center" wrapText="1"/>
    </xf>
    <xf numFmtId="164" fontId="34" fillId="0" borderId="68" xfId="0" applyNumberFormat="1" applyFont="1" applyBorder="1" applyAlignment="1">
      <alignment horizontal="center" vertical="center"/>
    </xf>
    <xf numFmtId="164" fontId="34" fillId="0" borderId="69" xfId="0" applyNumberFormat="1" applyFont="1" applyBorder="1" applyAlignment="1">
      <alignment horizontal="center" vertical="center"/>
    </xf>
    <xf numFmtId="164" fontId="35" fillId="0" borderId="53" xfId="0" applyNumberFormat="1" applyFont="1" applyBorder="1" applyAlignment="1">
      <alignment horizontal="center" vertical="center"/>
    </xf>
    <xf numFmtId="164" fontId="35" fillId="0" borderId="55" xfId="0" applyNumberFormat="1" applyFont="1" applyBorder="1" applyAlignment="1">
      <alignment horizontal="center" vertical="center"/>
    </xf>
    <xf numFmtId="164" fontId="35" fillId="0" borderId="52" xfId="0" applyNumberFormat="1" applyFont="1" applyBorder="1" applyAlignment="1">
      <alignment horizontal="center" vertical="center"/>
    </xf>
    <xf numFmtId="164" fontId="35" fillId="0" borderId="57" xfId="0" applyNumberFormat="1" applyFont="1" applyBorder="1" applyAlignment="1">
      <alignment horizontal="center" vertical="center"/>
    </xf>
    <xf numFmtId="164" fontId="35" fillId="0" borderId="59" xfId="0" applyNumberFormat="1" applyFont="1" applyBorder="1" applyAlignment="1">
      <alignment horizontal="center" vertical="center"/>
    </xf>
    <xf numFmtId="164" fontId="35" fillId="0" borderId="60" xfId="0" applyNumberFormat="1" applyFont="1" applyBorder="1" applyAlignment="1">
      <alignment horizontal="center" vertical="center"/>
    </xf>
    <xf numFmtId="164" fontId="35" fillId="0" borderId="77" xfId="0" applyNumberFormat="1" applyFont="1" applyBorder="1" applyAlignment="1">
      <alignment horizontal="center" vertical="center"/>
    </xf>
    <xf numFmtId="164" fontId="35" fillId="0" borderId="78" xfId="0" applyNumberFormat="1" applyFont="1" applyBorder="1" applyAlignment="1">
      <alignment horizontal="center" vertical="center"/>
    </xf>
    <xf numFmtId="164" fontId="35" fillId="8" borderId="22" xfId="0" applyNumberFormat="1" applyFont="1" applyFill="1" applyBorder="1" applyAlignment="1">
      <alignment horizontal="center" vertical="center"/>
    </xf>
    <xf numFmtId="164" fontId="35" fillId="8" borderId="80" xfId="0" applyNumberFormat="1" applyFont="1" applyFill="1" applyBorder="1" applyAlignment="1">
      <alignment horizontal="center" vertical="center"/>
    </xf>
    <xf numFmtId="164" fontId="35" fillId="8" borderId="81" xfId="0" applyNumberFormat="1" applyFont="1" applyFill="1" applyBorder="1" applyAlignment="1">
      <alignment horizontal="center" vertical="center"/>
    </xf>
    <xf numFmtId="164" fontId="35" fillId="8" borderId="83" xfId="0" applyNumberFormat="1" applyFont="1" applyFill="1" applyBorder="1" applyAlignment="1">
      <alignment horizontal="center" vertical="center"/>
    </xf>
    <xf numFmtId="164" fontId="35" fillId="8" borderId="43" xfId="0" applyNumberFormat="1" applyFont="1" applyFill="1" applyBorder="1" applyAlignment="1">
      <alignment horizontal="center" vertical="center"/>
    </xf>
    <xf numFmtId="164" fontId="35" fillId="8" borderId="85" xfId="0" applyNumberFormat="1" applyFont="1" applyFill="1" applyBorder="1" applyAlignment="1">
      <alignment horizontal="center" vertical="center"/>
    </xf>
    <xf numFmtId="164" fontId="35" fillId="8" borderId="44" xfId="0" applyNumberFormat="1" applyFont="1" applyFill="1" applyBorder="1" applyAlignment="1">
      <alignment horizontal="center" vertical="center"/>
    </xf>
    <xf numFmtId="0" fontId="36" fillId="9" borderId="7" xfId="0" applyFont="1" applyFill="1" applyBorder="1"/>
    <xf numFmtId="0" fontId="35" fillId="8" borderId="0" xfId="0" applyFont="1" applyFill="1"/>
    <xf numFmtId="164" fontId="35" fillId="8" borderId="0" xfId="0" applyNumberFormat="1" applyFont="1" applyFill="1" applyBorder="1" applyAlignment="1">
      <alignment horizontal="right" vertical="center"/>
    </xf>
    <xf numFmtId="0" fontId="36" fillId="2" borderId="7" xfId="0" applyFont="1" applyFill="1" applyBorder="1"/>
    <xf numFmtId="0" fontId="37" fillId="3" borderId="7" xfId="0" applyFont="1" applyFill="1" applyBorder="1"/>
    <xf numFmtId="0" fontId="31" fillId="8" borderId="0" xfId="0" applyFont="1" applyFill="1"/>
    <xf numFmtId="164" fontId="35" fillId="8" borderId="77" xfId="0" applyNumberFormat="1" applyFont="1" applyFill="1" applyBorder="1" applyAlignment="1">
      <alignment horizontal="center" vertical="center"/>
    </xf>
    <xf numFmtId="164" fontId="35" fillId="8" borderId="78" xfId="0" applyNumberFormat="1" applyFont="1" applyFill="1" applyBorder="1" applyAlignment="1">
      <alignment horizontal="center" vertical="center"/>
    </xf>
    <xf numFmtId="164" fontId="35" fillId="8" borderId="52" xfId="0" applyNumberFormat="1" applyFont="1" applyFill="1" applyBorder="1" applyAlignment="1">
      <alignment horizontal="center" vertical="center"/>
    </xf>
    <xf numFmtId="164" fontId="35" fillId="8" borderId="57" xfId="0" applyNumberFormat="1" applyFont="1" applyFill="1" applyBorder="1" applyAlignment="1">
      <alignment horizontal="center" vertical="center"/>
    </xf>
    <xf numFmtId="164" fontId="35" fillId="8" borderId="59" xfId="0" applyNumberFormat="1" applyFont="1" applyFill="1" applyBorder="1" applyAlignment="1">
      <alignment horizontal="center" vertical="center"/>
    </xf>
    <xf numFmtId="164" fontId="35" fillId="8" borderId="60" xfId="0" applyNumberFormat="1" applyFont="1" applyFill="1" applyBorder="1" applyAlignment="1">
      <alignment horizontal="center" vertical="center"/>
    </xf>
    <xf numFmtId="0" fontId="36" fillId="2" borderId="7" xfId="0" applyFont="1" applyFill="1" applyBorder="1" applyAlignment="1">
      <alignment horizontal="left" vertical="center"/>
    </xf>
    <xf numFmtId="0" fontId="35" fillId="8" borderId="0" xfId="0" applyFont="1" applyFill="1" applyAlignment="1">
      <alignment horizontal="left" vertical="center"/>
    </xf>
    <xf numFmtId="0" fontId="36" fillId="8" borderId="0" xfId="0" applyFont="1" applyFill="1" applyAlignment="1"/>
    <xf numFmtId="164" fontId="34" fillId="0" borderId="62" xfId="0" applyNumberFormat="1" applyFont="1" applyBorder="1" applyAlignment="1">
      <alignment horizontal="center" vertical="center"/>
    </xf>
    <xf numFmtId="164" fontId="34" fillId="0" borderId="63" xfId="0" applyNumberFormat="1" applyFont="1" applyBorder="1" applyAlignment="1">
      <alignment horizontal="center" vertical="center"/>
    </xf>
    <xf numFmtId="0" fontId="35" fillId="0" borderId="56" xfId="0" applyFont="1" applyFill="1" applyBorder="1"/>
    <xf numFmtId="0" fontId="35" fillId="8" borderId="56" xfId="0" applyFont="1" applyFill="1" applyBorder="1"/>
    <xf numFmtId="0" fontId="35" fillId="8" borderId="0" xfId="0" applyFont="1" applyFill="1" applyAlignment="1"/>
    <xf numFmtId="164" fontId="35" fillId="8" borderId="0" xfId="0" applyNumberFormat="1" applyFont="1" applyFill="1" applyBorder="1" applyAlignment="1">
      <alignment horizontal="center" vertical="center"/>
    </xf>
    <xf numFmtId="0" fontId="35" fillId="0" borderId="56" xfId="0" applyFont="1" applyFill="1" applyBorder="1" applyAlignment="1">
      <alignment vertical="center"/>
    </xf>
    <xf numFmtId="0" fontId="35" fillId="8" borderId="56" xfId="0" applyFont="1" applyFill="1" applyBorder="1" applyAlignment="1">
      <alignment vertical="center"/>
    </xf>
    <xf numFmtId="0" fontId="35" fillId="0" borderId="70" xfId="0" applyFont="1" applyFill="1" applyBorder="1"/>
    <xf numFmtId="164" fontId="35" fillId="0" borderId="71" xfId="0" applyNumberFormat="1" applyFont="1" applyBorder="1" applyAlignment="1">
      <alignment horizontal="center" vertical="center"/>
    </xf>
    <xf numFmtId="164" fontId="35" fillId="0" borderId="72" xfId="0" applyNumberFormat="1" applyFont="1" applyBorder="1" applyAlignment="1">
      <alignment horizontal="center" vertical="center"/>
    </xf>
    <xf numFmtId="164" fontId="34" fillId="0" borderId="74" xfId="0" applyNumberFormat="1" applyFont="1" applyBorder="1" applyAlignment="1">
      <alignment horizontal="center" vertical="center"/>
    </xf>
    <xf numFmtId="164" fontId="34" fillId="0" borderId="75" xfId="0" applyNumberFormat="1" applyFont="1" applyBorder="1" applyAlignment="1">
      <alignment horizontal="center" vertical="center"/>
    </xf>
    <xf numFmtId="0" fontId="35" fillId="8" borderId="70" xfId="0" applyFont="1" applyFill="1" applyBorder="1"/>
    <xf numFmtId="164" fontId="35" fillId="8" borderId="71" xfId="0" applyNumberFormat="1" applyFont="1" applyFill="1" applyBorder="1" applyAlignment="1">
      <alignment horizontal="center" vertical="center"/>
    </xf>
    <xf numFmtId="164" fontId="35" fillId="8" borderId="72" xfId="0" applyNumberFormat="1" applyFont="1" applyFill="1" applyBorder="1" applyAlignment="1">
      <alignment horizontal="center" vertical="center"/>
    </xf>
    <xf numFmtId="164" fontId="35" fillId="8" borderId="74" xfId="0" applyNumberFormat="1" applyFont="1" applyFill="1" applyBorder="1" applyAlignment="1">
      <alignment horizontal="center" vertical="center"/>
    </xf>
    <xf numFmtId="164" fontId="35" fillId="8" borderId="75" xfId="0" applyNumberFormat="1" applyFont="1" applyFill="1" applyBorder="1" applyAlignment="1">
      <alignment horizontal="center" vertical="center"/>
    </xf>
    <xf numFmtId="0" fontId="38" fillId="10" borderId="1" xfId="0" applyFont="1" applyFill="1" applyBorder="1" applyAlignment="1">
      <alignment horizontal="center" vertical="center" wrapText="1"/>
    </xf>
    <xf numFmtId="0" fontId="36" fillId="0" borderId="67" xfId="0" applyFont="1" applyFill="1" applyBorder="1"/>
    <xf numFmtId="0" fontId="39" fillId="0" borderId="54" xfId="0" applyFont="1" applyFill="1" applyBorder="1" applyAlignment="1">
      <alignment vertical="top" wrapText="1"/>
    </xf>
    <xf numFmtId="0" fontId="39" fillId="0" borderId="56" xfId="0" applyFont="1" applyFill="1" applyBorder="1" applyAlignment="1">
      <alignment vertical="center" wrapText="1"/>
    </xf>
    <xf numFmtId="0" fontId="39" fillId="0" borderId="56" xfId="0" applyFont="1" applyFill="1" applyBorder="1" applyAlignment="1">
      <alignment vertical="top" wrapText="1"/>
    </xf>
    <xf numFmtId="0" fontId="39" fillId="0" borderId="58" xfId="0" applyFont="1" applyFill="1" applyBorder="1" applyAlignment="1">
      <alignment vertical="center" wrapText="1"/>
    </xf>
    <xf numFmtId="0" fontId="39" fillId="0" borderId="76" xfId="0" applyFont="1" applyFill="1" applyBorder="1" applyAlignment="1">
      <alignment wrapText="1"/>
    </xf>
    <xf numFmtId="0" fontId="39" fillId="0" borderId="56" xfId="0" applyFont="1" applyFill="1" applyBorder="1" applyAlignment="1">
      <alignment wrapText="1"/>
    </xf>
    <xf numFmtId="0" fontId="39" fillId="0" borderId="58" xfId="0" applyFont="1" applyFill="1" applyBorder="1" applyAlignment="1">
      <alignment wrapText="1"/>
    </xf>
    <xf numFmtId="0" fontId="36" fillId="8" borderId="1" xfId="0" applyFont="1" applyFill="1" applyBorder="1"/>
    <xf numFmtId="0" fontId="39" fillId="8" borderId="79" xfId="0" applyFont="1" applyFill="1" applyBorder="1" applyAlignment="1">
      <alignment vertical="center" wrapText="1"/>
    </xf>
    <xf numFmtId="0" fontId="39" fillId="8" borderId="82" xfId="0" applyFont="1" applyFill="1" applyBorder="1" applyAlignment="1">
      <alignment vertical="center" wrapText="1"/>
    </xf>
    <xf numFmtId="0" fontId="39" fillId="8" borderId="82" xfId="0" applyFont="1" applyFill="1" applyBorder="1" applyAlignment="1">
      <alignment wrapText="1"/>
    </xf>
    <xf numFmtId="0" fontId="39" fillId="8" borderId="82" xfId="0" applyFont="1" applyFill="1" applyBorder="1" applyAlignment="1">
      <alignment horizontal="left" vertical="top" wrapText="1"/>
    </xf>
    <xf numFmtId="0" fontId="39" fillId="8" borderId="84" xfId="0" applyFont="1" applyFill="1" applyBorder="1" applyAlignment="1">
      <alignment wrapText="1"/>
    </xf>
    <xf numFmtId="0" fontId="39" fillId="8" borderId="0" xfId="0" applyFont="1" applyFill="1"/>
    <xf numFmtId="0" fontId="36" fillId="0" borderId="67" xfId="0" applyFont="1" applyFill="1" applyBorder="1" applyAlignment="1">
      <alignment wrapText="1"/>
    </xf>
    <xf numFmtId="0" fontId="39" fillId="0" borderId="54" xfId="0" applyFont="1" applyFill="1" applyBorder="1" applyAlignment="1">
      <alignment vertical="center"/>
    </xf>
    <xf numFmtId="0" fontId="39" fillId="0" borderId="56" xfId="0" applyFont="1" applyFill="1" applyBorder="1" applyAlignment="1">
      <alignment vertical="center"/>
    </xf>
    <xf numFmtId="0" fontId="39" fillId="0" borderId="76" xfId="0" applyFont="1" applyFill="1" applyBorder="1" applyAlignment="1">
      <alignment vertical="top"/>
    </xf>
    <xf numFmtId="0" fontId="36" fillId="8" borderId="1" xfId="0" applyFont="1" applyFill="1" applyBorder="1" applyAlignment="1">
      <alignment wrapText="1"/>
    </xf>
    <xf numFmtId="0" fontId="39" fillId="8" borderId="76" xfId="0" applyFont="1" applyFill="1" applyBorder="1" applyAlignment="1">
      <alignment vertical="center"/>
    </xf>
    <xf numFmtId="0" fontId="39" fillId="8" borderId="56" xfId="0" applyFont="1" applyFill="1" applyBorder="1" applyAlignment="1">
      <alignment vertical="center"/>
    </xf>
    <xf numFmtId="0" fontId="39" fillId="8" borderId="56" xfId="0" applyFont="1" applyFill="1" applyBorder="1" applyAlignment="1">
      <alignment vertical="center" wrapText="1"/>
    </xf>
    <xf numFmtId="0" fontId="39" fillId="8" borderId="58" xfId="0" applyFont="1" applyFill="1" applyBorder="1" applyAlignment="1">
      <alignment vertical="center" wrapText="1"/>
    </xf>
    <xf numFmtId="0" fontId="39" fillId="0" borderId="54" xfId="0" applyFont="1" applyFill="1" applyBorder="1" applyAlignment="1">
      <alignment wrapText="1"/>
    </xf>
    <xf numFmtId="0" fontId="36" fillId="8" borderId="67" xfId="0" applyFont="1" applyFill="1" applyBorder="1" applyAlignment="1">
      <alignment wrapText="1"/>
    </xf>
    <xf numFmtId="0" fontId="39" fillId="8" borderId="54" xfId="0" applyFont="1" applyFill="1" applyBorder="1" applyAlignment="1">
      <alignment wrapText="1"/>
    </xf>
    <xf numFmtId="0" fontId="39" fillId="8" borderId="56" xfId="0" applyFont="1" applyFill="1" applyBorder="1" applyAlignment="1">
      <alignment wrapText="1"/>
    </xf>
    <xf numFmtId="0" fontId="39" fillId="8" borderId="58" xfId="0" applyFont="1" applyFill="1" applyBorder="1" applyAlignment="1">
      <alignment wrapText="1"/>
    </xf>
    <xf numFmtId="0" fontId="36" fillId="0" borderId="61" xfId="0" applyFont="1" applyFill="1" applyBorder="1" applyAlignment="1">
      <alignment wrapText="1"/>
    </xf>
    <xf numFmtId="0" fontId="39" fillId="0" borderId="58" xfId="0" applyFont="1" applyFill="1" applyBorder="1" applyAlignment="1">
      <alignment vertical="top" wrapText="1"/>
    </xf>
    <xf numFmtId="0" fontId="36" fillId="8" borderId="61" xfId="0" applyFont="1" applyFill="1" applyBorder="1" applyAlignment="1">
      <alignment wrapText="1"/>
    </xf>
    <xf numFmtId="0" fontId="39" fillId="8" borderId="54" xfId="0" applyFont="1" applyFill="1" applyBorder="1" applyAlignment="1">
      <alignment vertical="top" wrapText="1"/>
    </xf>
    <xf numFmtId="0" fontId="39" fillId="8" borderId="56" xfId="0" applyFont="1" applyFill="1" applyBorder="1" applyAlignment="1">
      <alignment vertical="top" wrapText="1"/>
    </xf>
    <xf numFmtId="0" fontId="39" fillId="8" borderId="58" xfId="0" applyFont="1" applyFill="1" applyBorder="1" applyAlignment="1">
      <alignment vertical="top" wrapText="1"/>
    </xf>
    <xf numFmtId="0" fontId="36" fillId="0" borderId="56" xfId="0" applyFont="1" applyFill="1" applyBorder="1"/>
    <xf numFmtId="0" fontId="39" fillId="0" borderId="61" xfId="0" applyFont="1" applyFill="1" applyBorder="1" applyAlignment="1">
      <alignment vertical="center"/>
    </xf>
    <xf numFmtId="0" fontId="32" fillId="0" borderId="61" xfId="0" applyFont="1" applyFill="1" applyBorder="1" applyAlignment="1">
      <alignment vertical="center"/>
    </xf>
    <xf numFmtId="0" fontId="32" fillId="8" borderId="61" xfId="0" applyFont="1" applyFill="1" applyBorder="1" applyAlignment="1">
      <alignment vertical="center"/>
    </xf>
    <xf numFmtId="0" fontId="32" fillId="0" borderId="73" xfId="0" applyFont="1" applyFill="1" applyBorder="1" applyAlignment="1">
      <alignment vertical="center"/>
    </xf>
    <xf numFmtId="0" fontId="32" fillId="8" borderId="73" xfId="0" applyFont="1" applyFill="1" applyBorder="1" applyAlignment="1">
      <alignment vertical="center"/>
    </xf>
    <xf numFmtId="0" fontId="34" fillId="8" borderId="0" xfId="0" applyFont="1" applyFill="1"/>
    <xf numFmtId="0" fontId="14" fillId="0" borderId="0" xfId="0" applyFont="1" applyFill="1" applyBorder="1" applyAlignment="1">
      <alignment horizontal="left" wrapText="1"/>
    </xf>
    <xf numFmtId="0" fontId="17" fillId="0" borderId="0" xfId="0" applyFont="1" applyFill="1" applyBorder="1" applyAlignment="1">
      <alignment vertical="center" wrapText="1"/>
    </xf>
    <xf numFmtId="0" fontId="30" fillId="0" borderId="0" xfId="0" applyFont="1" applyFill="1" applyBorder="1" applyAlignment="1">
      <alignment horizontal="left" wrapText="1"/>
    </xf>
    <xf numFmtId="0" fontId="13" fillId="0" borderId="40" xfId="0" applyFont="1" applyBorder="1" applyAlignment="1">
      <alignment horizontal="center"/>
    </xf>
    <xf numFmtId="0" fontId="13" fillId="0" borderId="39" xfId="0" applyFont="1" applyBorder="1" applyAlignment="1">
      <alignment horizontal="center"/>
    </xf>
    <xf numFmtId="0" fontId="13" fillId="0" borderId="36" xfId="0" applyFont="1" applyBorder="1" applyAlignment="1">
      <alignment horizontal="center"/>
    </xf>
    <xf numFmtId="0" fontId="13" fillId="0" borderId="1" xfId="0" applyFont="1" applyBorder="1" applyAlignment="1">
      <alignment horizontal="center"/>
    </xf>
    <xf numFmtId="0" fontId="13" fillId="0" borderId="23" xfId="0" applyFont="1" applyBorder="1" applyAlignment="1">
      <alignment horizontal="center"/>
    </xf>
    <xf numFmtId="0" fontId="13" fillId="0" borderId="24" xfId="0" applyFont="1" applyBorder="1" applyAlignment="1">
      <alignment horizontal="center"/>
    </xf>
    <xf numFmtId="0" fontId="31" fillId="8" borderId="39" xfId="0" applyFont="1" applyFill="1" applyBorder="1" applyAlignment="1">
      <alignment horizontal="left" wrapText="1"/>
    </xf>
    <xf numFmtId="0" fontId="34" fillId="8" borderId="39" xfId="0" applyFont="1" applyFill="1" applyBorder="1" applyAlignment="1">
      <alignment horizontal="left" wrapText="1"/>
    </xf>
    <xf numFmtId="164" fontId="8" fillId="8" borderId="59" xfId="0" applyNumberFormat="1" applyFont="1" applyFill="1" applyBorder="1" applyAlignment="1">
      <alignment horizontal="center" vertical="center"/>
    </xf>
    <xf numFmtId="164" fontId="8" fillId="8" borderId="60" xfId="0" applyNumberFormat="1" applyFont="1" applyFill="1" applyBorder="1" applyAlignment="1">
      <alignment horizontal="center" vertical="center"/>
    </xf>
    <xf numFmtId="0" fontId="8" fillId="8" borderId="7" xfId="0" applyFont="1" applyFill="1" applyBorder="1"/>
    <xf numFmtId="0" fontId="8" fillId="8" borderId="0" xfId="0" applyFont="1" applyFill="1"/>
    <xf numFmtId="0" fontId="12" fillId="8" borderId="7" xfId="0" applyFont="1" applyFill="1" applyBorder="1"/>
    <xf numFmtId="0" fontId="13" fillId="8" borderId="0" xfId="0" applyFont="1" applyFill="1" applyAlignment="1">
      <alignment horizontal="left"/>
    </xf>
    <xf numFmtId="0" fontId="3" fillId="8" borderId="0" xfId="0" applyFont="1" applyFill="1" applyAlignment="1">
      <alignment horizontal="left"/>
    </xf>
    <xf numFmtId="0" fontId="14" fillId="8" borderId="0" xfId="0" applyFont="1" applyFill="1" applyBorder="1" applyAlignment="1">
      <alignment horizontal="left" wrapText="1"/>
    </xf>
  </cellXfs>
  <cellStyles count="2">
    <cellStyle name="Normal" xfId="0" builtinId="0"/>
    <cellStyle name="Normal 2" xfId="1"/>
  </cellStyles>
  <dxfs count="437">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ill>
        <patternFill>
          <bgColor indexed="17"/>
        </patternFill>
      </fill>
    </dxf>
    <dxf>
      <font>
        <b/>
        <i val="0"/>
      </font>
      <fill>
        <patternFill>
          <bgColor rgb="FF92D050"/>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00FF00"/>
        </patternFill>
      </fill>
    </dxf>
    <dxf>
      <font>
        <b/>
        <i val="0"/>
      </font>
      <fill>
        <patternFill>
          <bgColor rgb="FFFFFF0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indexed="11"/>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ill>
        <patternFill>
          <bgColor indexed="17"/>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ill>
        <patternFill>
          <bgColor indexed="17"/>
        </patternFill>
      </fill>
    </dxf>
    <dxf>
      <font>
        <b/>
        <i val="0"/>
        <condense val="0"/>
        <extend val="0"/>
        <color indexed="9"/>
      </font>
      <fill>
        <patternFill>
          <bgColor indexed="10"/>
        </patternFill>
      </fill>
    </dxf>
    <dxf>
      <font>
        <b/>
        <i val="0"/>
        <condense val="0"/>
        <extend val="0"/>
        <color auto="1"/>
      </font>
      <fill>
        <patternFill>
          <bgColor indexed="13"/>
        </patternFill>
      </fill>
    </dxf>
    <dxf>
      <font>
        <b/>
        <i val="0"/>
        <condense val="0"/>
        <extend val="0"/>
        <color auto="1"/>
      </font>
      <fill>
        <patternFill>
          <bgColor rgb="FF92D050"/>
        </patternFill>
      </fill>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436"/>
      <tableStyleElement type="headerRow" dxfId="435"/>
    </tableStyle>
  </tableStyles>
  <colors>
    <mruColors>
      <color rgb="FF800080"/>
      <color rgb="FF9900CC"/>
      <color rgb="FF9900FF"/>
      <color rgb="FF6600CC"/>
      <color rgb="FF660033"/>
      <color rgb="FF00FFFF"/>
      <color rgb="FF8000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xdr:colOff>
      <xdr:row>0</xdr:row>
      <xdr:rowOff>47626</xdr:rowOff>
    </xdr:from>
    <xdr:to>
      <xdr:col>4</xdr:col>
      <xdr:colOff>1276350</xdr:colOff>
      <xdr:row>4</xdr:row>
      <xdr:rowOff>85726</xdr:rowOff>
    </xdr:to>
    <xdr:sp macro="" textlink="">
      <xdr:nvSpPr>
        <xdr:cNvPr id="5" name="4 Rectángulo"/>
        <xdr:cNvSpPr/>
      </xdr:nvSpPr>
      <xdr:spPr>
        <a:xfrm>
          <a:off x="2705101" y="47626"/>
          <a:ext cx="3857624" cy="762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s-MX" sz="1300" b="1">
              <a:solidFill>
                <a:sysClr val="windowText" lastClr="000000"/>
              </a:solidFill>
              <a:latin typeface="Soberana Sans" pitchFamily="50" charset="0"/>
              <a:ea typeface="+mn-ea"/>
              <a:cs typeface="Times New Roman" pitchFamily="18" charset="0"/>
            </a:rPr>
            <a:t>Evaluación</a:t>
          </a:r>
          <a:r>
            <a:rPr lang="es-MX" sz="1300" b="1" baseline="0">
              <a:solidFill>
                <a:sysClr val="windowText" lastClr="000000"/>
              </a:solidFill>
              <a:latin typeface="Soberana Sans" pitchFamily="50" charset="0"/>
              <a:ea typeface="+mn-ea"/>
              <a:cs typeface="Times New Roman" pitchFamily="18" charset="0"/>
            </a:rPr>
            <a:t> del Proceso de Actualización de Información en </a:t>
          </a:r>
          <a:r>
            <a:rPr lang="es-MX" sz="1300" b="1">
              <a:solidFill>
                <a:sysClr val="windowText" lastClr="000000"/>
              </a:solidFill>
              <a:latin typeface="Soberana Sans" pitchFamily="50" charset="0"/>
              <a:ea typeface="+mn-ea"/>
              <a:cs typeface="Times New Roman" pitchFamily="18" charset="0"/>
            </a:rPr>
            <a:t>SINERHIAS</a:t>
          </a:r>
        </a:p>
        <a:p>
          <a:pPr algn="l"/>
          <a:r>
            <a:rPr lang="es-MX" sz="1300" b="1" baseline="0">
              <a:solidFill>
                <a:sysClr val="windowText" lastClr="000000"/>
              </a:solidFill>
              <a:latin typeface="Soberana Sans" pitchFamily="50" charset="0"/>
              <a:ea typeface="+mn-ea"/>
              <a:cs typeface="Times New Roman" pitchFamily="18" charset="0"/>
            </a:rPr>
            <a:t>Cierre Anual 2021</a:t>
          </a:r>
          <a:endParaRPr lang="es-MX" sz="1300" b="1">
            <a:solidFill>
              <a:sysClr val="windowText" lastClr="000000"/>
            </a:solidFill>
            <a:latin typeface="Soberana Sans" pitchFamily="50" charset="0"/>
            <a:ea typeface="+mn-ea"/>
            <a:cs typeface="Times New Roman" pitchFamily="18" charset="0"/>
          </a:endParaRPr>
        </a:p>
        <a:p>
          <a:pPr algn="l"/>
          <a:r>
            <a:rPr lang="es-MX" sz="1300" b="1">
              <a:solidFill>
                <a:sysClr val="windowText" lastClr="000000"/>
              </a:solidFill>
              <a:latin typeface="Soberana Sans" pitchFamily="50" charset="0"/>
              <a:ea typeface="+mn-ea"/>
              <a:cs typeface="Times New Roman" pitchFamily="18" charset="0"/>
            </a:rPr>
            <a:t>Componente de Consistencia</a:t>
          </a:r>
          <a:endParaRPr lang="es-MX" sz="1300" b="1">
            <a:solidFill>
              <a:sysClr val="windowText" lastClr="000000"/>
            </a:solidFill>
            <a:latin typeface="Soberana Sans" pitchFamily="50" charset="0"/>
            <a:cs typeface="Times New Roman"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465044</xdr:colOff>
      <xdr:row>0</xdr:row>
      <xdr:rowOff>6164</xdr:rowOff>
    </xdr:from>
    <xdr:to>
      <xdr:col>5</xdr:col>
      <xdr:colOff>1075765</xdr:colOff>
      <xdr:row>3</xdr:row>
      <xdr:rowOff>100854</xdr:rowOff>
    </xdr:to>
    <xdr:sp macro="" textlink="">
      <xdr:nvSpPr>
        <xdr:cNvPr id="5" name="4 Rectángulo"/>
        <xdr:cNvSpPr/>
      </xdr:nvSpPr>
      <xdr:spPr>
        <a:xfrm>
          <a:off x="1507191" y="6164"/>
          <a:ext cx="6314515" cy="7334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s-MX" sz="1300" b="1">
              <a:solidFill>
                <a:sysClr val="windowText" lastClr="000000"/>
              </a:solidFill>
              <a:latin typeface="Soberana Sans" pitchFamily="50" charset="0"/>
              <a:ea typeface="+mn-ea"/>
              <a:cs typeface="Times New Roman" pitchFamily="18" charset="0"/>
            </a:rPr>
            <a:t>Evaluación</a:t>
          </a:r>
          <a:r>
            <a:rPr lang="es-MX" sz="1300" b="1" baseline="0">
              <a:solidFill>
                <a:sysClr val="windowText" lastClr="000000"/>
              </a:solidFill>
              <a:latin typeface="Soberana Sans" pitchFamily="50" charset="0"/>
              <a:ea typeface="+mn-ea"/>
              <a:cs typeface="Times New Roman" pitchFamily="18" charset="0"/>
            </a:rPr>
            <a:t> del Proceso de Actualización de Información en </a:t>
          </a:r>
          <a:r>
            <a:rPr lang="es-MX" sz="1300" b="1">
              <a:solidFill>
                <a:sysClr val="windowText" lastClr="000000"/>
              </a:solidFill>
              <a:latin typeface="Soberana Sans" pitchFamily="50" charset="0"/>
              <a:ea typeface="+mn-ea"/>
              <a:cs typeface="Times New Roman" pitchFamily="18" charset="0"/>
            </a:rPr>
            <a:t>SINERHIAS</a:t>
          </a:r>
        </a:p>
        <a:p>
          <a:pPr algn="l"/>
          <a:r>
            <a:rPr lang="es-MX" sz="1300" b="1">
              <a:solidFill>
                <a:sysClr val="windowText" lastClr="000000"/>
              </a:solidFill>
              <a:latin typeface="Soberana Sans" pitchFamily="50" charset="0"/>
              <a:ea typeface="+mn-ea"/>
              <a:cs typeface="Times New Roman" pitchFamily="18" charset="0"/>
            </a:rPr>
            <a:t>Cierre</a:t>
          </a:r>
          <a:r>
            <a:rPr lang="es-MX" sz="1300" b="1" baseline="0">
              <a:solidFill>
                <a:sysClr val="windowText" lastClr="000000"/>
              </a:solidFill>
              <a:latin typeface="Soberana Sans" pitchFamily="50" charset="0"/>
              <a:ea typeface="+mn-ea"/>
              <a:cs typeface="Times New Roman" pitchFamily="18" charset="0"/>
            </a:rPr>
            <a:t> Anual 2021</a:t>
          </a:r>
          <a:endParaRPr lang="es-MX" sz="1300" b="1">
            <a:solidFill>
              <a:sysClr val="windowText" lastClr="000000"/>
            </a:solidFill>
            <a:latin typeface="Soberana Sans" pitchFamily="50" charset="0"/>
            <a:ea typeface="+mn-ea"/>
            <a:cs typeface="Times New Roman" pitchFamily="18" charset="0"/>
          </a:endParaRPr>
        </a:p>
        <a:p>
          <a:pPr algn="l"/>
          <a:r>
            <a:rPr lang="es-MX" sz="1300" b="1">
              <a:solidFill>
                <a:sysClr val="windowText" lastClr="000000"/>
              </a:solidFill>
              <a:latin typeface="Soberana Sans" pitchFamily="50" charset="0"/>
              <a:ea typeface="+mn-ea"/>
              <a:cs typeface="Times New Roman" pitchFamily="18" charset="0"/>
            </a:rPr>
            <a:t>Componente de Oportunidad</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view="pageBreakPreview" zoomScale="90" zoomScaleNormal="100" zoomScaleSheetLayoutView="90" workbookViewId="0">
      <selection activeCell="G24" sqref="G24"/>
    </sheetView>
  </sheetViews>
  <sheetFormatPr baseColWidth="10" defaultRowHeight="13.8"/>
  <cols>
    <col min="1" max="1" width="39.6640625" style="1" customWidth="1"/>
    <col min="2" max="5" width="19.5546875" style="1" customWidth="1"/>
  </cols>
  <sheetData>
    <row r="1" spans="1:5" ht="16.2">
      <c r="A1" s="9" t="s">
        <v>179</v>
      </c>
      <c r="B1" s="2"/>
    </row>
    <row r="2" spans="1:5" ht="16.2">
      <c r="A2" s="205" t="s">
        <v>180</v>
      </c>
      <c r="B2" s="2"/>
    </row>
    <row r="3" spans="1:5" ht="16.2">
      <c r="A3" s="205" t="s">
        <v>181</v>
      </c>
      <c r="B3" s="2"/>
    </row>
    <row r="4" spans="1:5" ht="14.4" thickBot="1"/>
    <row r="5" spans="1:5" ht="16.8" thickBot="1">
      <c r="A5" s="4" t="s">
        <v>7</v>
      </c>
      <c r="B5" s="4" t="s">
        <v>127</v>
      </c>
      <c r="C5" s="5" t="s">
        <v>128</v>
      </c>
      <c r="D5" s="6" t="s">
        <v>129</v>
      </c>
      <c r="E5" s="5" t="s">
        <v>130</v>
      </c>
    </row>
    <row r="6" spans="1:5" ht="19.2" thickBot="1">
      <c r="A6" s="252" t="s">
        <v>119</v>
      </c>
      <c r="B6" s="251">
        <v>89.03024618117891</v>
      </c>
      <c r="C6" s="251">
        <f>Consistencia!I9</f>
        <v>97.020179901163658</v>
      </c>
      <c r="D6" s="251">
        <f>Oportunidad!F9</f>
        <v>95.979166666666657</v>
      </c>
      <c r="E6" s="253">
        <f>(B6*0.35)+(C6*0.4)+(D6*0.25)</f>
        <v>93.963449790544757</v>
      </c>
    </row>
    <row r="7" spans="1:5" ht="15" thickBot="1">
      <c r="A7" s="278" t="s">
        <v>2</v>
      </c>
      <c r="B7" s="275">
        <v>94.52</v>
      </c>
      <c r="C7" s="275">
        <f>Consistencia!I42</f>
        <v>99.178981937602614</v>
      </c>
      <c r="D7" s="275">
        <f>Oportunidad!F42</f>
        <v>94.166666666666671</v>
      </c>
      <c r="E7" s="276">
        <f t="shared" ref="E7:E39" si="0">(B7*0.35)+(C7*0.35)+(D7*0.3)</f>
        <v>96.044643678160909</v>
      </c>
    </row>
    <row r="8" spans="1:5">
      <c r="A8" s="273" t="s">
        <v>50</v>
      </c>
      <c r="B8" s="264">
        <v>99.671592775041049</v>
      </c>
      <c r="C8" s="264">
        <v>99.901477832512313</v>
      </c>
      <c r="D8" s="264">
        <f>Oportunidad!F43</f>
        <v>100</v>
      </c>
      <c r="E8" s="265">
        <f t="shared" si="0"/>
        <v>99.850574712643677</v>
      </c>
    </row>
    <row r="9" spans="1:5" ht="27.6">
      <c r="A9" s="257" t="s">
        <v>51</v>
      </c>
      <c r="B9" s="250">
        <v>100</v>
      </c>
      <c r="C9" s="250">
        <v>100</v>
      </c>
      <c r="D9" s="250">
        <f>Oportunidad!F44</f>
        <v>100</v>
      </c>
      <c r="E9" s="255">
        <f t="shared" si="0"/>
        <v>100</v>
      </c>
    </row>
    <row r="10" spans="1:5">
      <c r="A10" s="257" t="s">
        <v>52</v>
      </c>
      <c r="B10" s="250">
        <v>97.372742200328418</v>
      </c>
      <c r="C10" s="250">
        <v>99.21182266009852</v>
      </c>
      <c r="D10" s="250">
        <f>Oportunidad!F45</f>
        <v>100</v>
      </c>
      <c r="E10" s="255">
        <f t="shared" si="0"/>
        <v>98.804597701149419</v>
      </c>
    </row>
    <row r="11" spans="1:5" ht="27.6">
      <c r="A11" s="257" t="s">
        <v>126</v>
      </c>
      <c r="B11" s="250">
        <v>94.377510040160644</v>
      </c>
      <c r="C11" s="250">
        <v>98.313253012048193</v>
      </c>
      <c r="D11" s="250">
        <f>Oportunidad!F46</f>
        <v>66.666666666666671</v>
      </c>
      <c r="E11" s="255">
        <f t="shared" si="0"/>
        <v>87.441767068273094</v>
      </c>
    </row>
    <row r="12" spans="1:5">
      <c r="A12" s="257" t="s">
        <v>120</v>
      </c>
      <c r="B12" s="250">
        <v>99.671592775041049</v>
      </c>
      <c r="C12" s="250">
        <v>99.901477832512313</v>
      </c>
      <c r="D12" s="250">
        <f>Oportunidad!F47</f>
        <v>100</v>
      </c>
      <c r="E12" s="255">
        <f t="shared" si="0"/>
        <v>99.850574712643677</v>
      </c>
    </row>
    <row r="13" spans="1:5" ht="14.4" thickBot="1">
      <c r="A13" s="270" t="s">
        <v>53</v>
      </c>
      <c r="B13" s="271">
        <v>99.671592775041049</v>
      </c>
      <c r="C13" s="271">
        <v>99.901477832512313</v>
      </c>
      <c r="D13" s="271">
        <f>Oportunidad!F48</f>
        <v>98.333333333333329</v>
      </c>
      <c r="E13" s="272">
        <f t="shared" si="0"/>
        <v>99.350574712643677</v>
      </c>
    </row>
    <row r="14" spans="1:5" ht="15" thickBot="1">
      <c r="A14" s="274" t="s">
        <v>3</v>
      </c>
      <c r="B14" s="275">
        <v>96.96</v>
      </c>
      <c r="C14" s="275">
        <f>Consistencia!I49</f>
        <v>98.029556650246306</v>
      </c>
      <c r="D14" s="275">
        <f>Oportunidad!F49</f>
        <v>89.566666666666663</v>
      </c>
      <c r="E14" s="276">
        <f t="shared" si="0"/>
        <v>95.116344827586204</v>
      </c>
    </row>
    <row r="15" spans="1:5" ht="27.6">
      <c r="A15" s="273" t="s">
        <v>54</v>
      </c>
      <c r="B15" s="264">
        <v>94.909688013136289</v>
      </c>
      <c r="C15" s="264">
        <f>Consistencia!I50</f>
        <v>97.536945812807886</v>
      </c>
      <c r="D15" s="264">
        <f>Oportunidad!F50</f>
        <v>100</v>
      </c>
      <c r="E15" s="265">
        <f t="shared" si="0"/>
        <v>97.356321839080451</v>
      </c>
    </row>
    <row r="16" spans="1:5">
      <c r="A16" s="257" t="s">
        <v>55</v>
      </c>
      <c r="B16" s="250">
        <v>100</v>
      </c>
      <c r="C16" s="250">
        <f>Consistencia!I51</f>
        <v>95.566502463054178</v>
      </c>
      <c r="D16" s="250">
        <f>Oportunidad!F51</f>
        <v>100</v>
      </c>
      <c r="E16" s="255">
        <f t="shared" si="0"/>
        <v>98.448275862068954</v>
      </c>
    </row>
    <row r="17" spans="1:5">
      <c r="A17" s="257" t="s">
        <v>74</v>
      </c>
      <c r="B17" s="250">
        <v>99.178981937602629</v>
      </c>
      <c r="C17" s="250">
        <f>Consistencia!I52</f>
        <v>99.01477832512316</v>
      </c>
      <c r="D17" s="250">
        <f>Oportunidad!F52</f>
        <v>100</v>
      </c>
      <c r="E17" s="255">
        <f t="shared" si="0"/>
        <v>99.367816091954012</v>
      </c>
    </row>
    <row r="18" spans="1:5" ht="27.6">
      <c r="A18" s="257" t="s">
        <v>75</v>
      </c>
      <c r="B18" s="250">
        <v>82.266009852216754</v>
      </c>
      <c r="C18" s="250">
        <f>Consistencia!I53</f>
        <v>100</v>
      </c>
      <c r="D18" s="250">
        <f>Oportunidad!F53</f>
        <v>100</v>
      </c>
      <c r="E18" s="255">
        <f t="shared" si="0"/>
        <v>93.793103448275858</v>
      </c>
    </row>
    <row r="19" spans="1:5">
      <c r="A19" s="257" t="s">
        <v>56</v>
      </c>
      <c r="B19" s="250">
        <v>100</v>
      </c>
      <c r="C19" s="250">
        <f>Consistencia!I54</f>
        <v>97.536945812807886</v>
      </c>
      <c r="D19" s="250">
        <f>Oportunidad!F54</f>
        <v>100</v>
      </c>
      <c r="E19" s="255">
        <f t="shared" si="0"/>
        <v>99.137931034482762</v>
      </c>
    </row>
    <row r="20" spans="1:5" ht="27.6">
      <c r="A20" s="257" t="s">
        <v>76</v>
      </c>
      <c r="B20" s="250">
        <v>99.835796387520531</v>
      </c>
      <c r="C20" s="250">
        <f>Consistencia!I55</f>
        <v>93.596059113300484</v>
      </c>
      <c r="D20" s="250">
        <f>Oportunidad!F55</f>
        <v>95.666666666666671</v>
      </c>
      <c r="E20" s="255">
        <f t="shared" si="0"/>
        <v>96.401149425287358</v>
      </c>
    </row>
    <row r="21" spans="1:5" ht="27.6">
      <c r="A21" s="257" t="s">
        <v>77</v>
      </c>
      <c r="B21" s="250">
        <v>91.461412151067321</v>
      </c>
      <c r="C21" s="250">
        <f>Consistencia!I56</f>
        <v>99.50738916256158</v>
      </c>
      <c r="D21" s="250">
        <f>Oportunidad!F56</f>
        <v>100</v>
      </c>
      <c r="E21" s="255">
        <f t="shared" si="0"/>
        <v>96.839080459770116</v>
      </c>
    </row>
    <row r="22" spans="1:5" ht="27.6">
      <c r="A22" s="257" t="s">
        <v>57</v>
      </c>
      <c r="B22" s="250">
        <v>99.178981937602629</v>
      </c>
      <c r="C22" s="250">
        <f>Consistencia!I57</f>
        <v>98.029556650246306</v>
      </c>
      <c r="D22" s="250">
        <f>Oportunidad!F57</f>
        <v>0</v>
      </c>
      <c r="E22" s="255">
        <f t="shared" si="0"/>
        <v>69.022988505747122</v>
      </c>
    </row>
    <row r="23" spans="1:5" ht="27.6">
      <c r="A23" s="258" t="s">
        <v>58</v>
      </c>
      <c r="B23" s="250">
        <v>98.193760262725789</v>
      </c>
      <c r="C23" s="250">
        <f>Consistencia!I58</f>
        <v>99.50738916256158</v>
      </c>
      <c r="D23" s="250">
        <v>100</v>
      </c>
      <c r="E23" s="255">
        <f t="shared" si="0"/>
        <v>99.195402298850581</v>
      </c>
    </row>
    <row r="24" spans="1:5" ht="28.2" thickBot="1">
      <c r="A24" s="270" t="s">
        <v>78</v>
      </c>
      <c r="B24" s="271">
        <v>100</v>
      </c>
      <c r="C24" s="271">
        <f>Consistencia!I59</f>
        <v>100</v>
      </c>
      <c r="D24" s="271">
        <f>Oportunidad!F59</f>
        <v>100</v>
      </c>
      <c r="E24" s="272">
        <f t="shared" si="0"/>
        <v>100</v>
      </c>
    </row>
    <row r="25" spans="1:5" ht="15" thickBot="1">
      <c r="A25" s="274" t="s">
        <v>81</v>
      </c>
      <c r="B25" s="275">
        <v>98.37</v>
      </c>
      <c r="C25" s="275">
        <f>Consistencia!I60</f>
        <v>96.903589021815634</v>
      </c>
      <c r="D25" s="275">
        <f>Oportunidad!F60</f>
        <v>71.428571428571431</v>
      </c>
      <c r="E25" s="276">
        <f t="shared" si="0"/>
        <v>89.774327586206894</v>
      </c>
    </row>
    <row r="26" spans="1:5" ht="41.4">
      <c r="A26" s="273" t="s">
        <v>82</v>
      </c>
      <c r="B26" s="264">
        <v>99.835796387520531</v>
      </c>
      <c r="C26" s="264">
        <f>Consistencia!I61</f>
        <v>99.01477832512316</v>
      </c>
      <c r="D26" s="264">
        <f>Oportunidad!F61</f>
        <v>100</v>
      </c>
      <c r="E26" s="265">
        <f t="shared" si="0"/>
        <v>99.597701149425291</v>
      </c>
    </row>
    <row r="27" spans="1:5" ht="27.6">
      <c r="A27" s="257" t="s">
        <v>83</v>
      </c>
      <c r="B27" s="250">
        <v>96.059113300492612</v>
      </c>
      <c r="C27" s="250">
        <f>Consistencia!I62</f>
        <v>98.522167487684726</v>
      </c>
      <c r="D27" s="250">
        <f>Oportunidad!F62</f>
        <v>100</v>
      </c>
      <c r="E27" s="255">
        <f t="shared" si="0"/>
        <v>98.103448275862064</v>
      </c>
    </row>
    <row r="28" spans="1:5" ht="27.6">
      <c r="A28" s="257" t="s">
        <v>65</v>
      </c>
      <c r="B28" s="250">
        <v>100</v>
      </c>
      <c r="C28" s="250">
        <f>Consistencia!I63</f>
        <v>94.088669950738918</v>
      </c>
      <c r="D28" s="250">
        <f>Oportunidad!F63</f>
        <v>100</v>
      </c>
      <c r="E28" s="255">
        <f t="shared" si="0"/>
        <v>97.931034482758619</v>
      </c>
    </row>
    <row r="29" spans="1:5" ht="27.6">
      <c r="A29" s="257" t="s">
        <v>86</v>
      </c>
      <c r="B29" s="250">
        <v>91.297208538587853</v>
      </c>
      <c r="C29" s="250">
        <f>Consistencia!I64</f>
        <v>94.088669950738918</v>
      </c>
      <c r="D29" s="250">
        <f>Oportunidad!F64</f>
        <v>0</v>
      </c>
      <c r="E29" s="255">
        <f t="shared" si="0"/>
        <v>64.885057471264361</v>
      </c>
    </row>
    <row r="30" spans="1:5" ht="27.6">
      <c r="A30" s="259" t="s">
        <v>84</v>
      </c>
      <c r="B30" s="250">
        <v>99.835796387520531</v>
      </c>
      <c r="C30" s="250">
        <f>Consistencia!I65</f>
        <v>95.073891625615758</v>
      </c>
      <c r="D30" s="250">
        <f>Oportunidad!F65</f>
        <v>0</v>
      </c>
      <c r="E30" s="255">
        <f t="shared" si="0"/>
        <v>68.218390804597703</v>
      </c>
    </row>
    <row r="31" spans="1:5" ht="27.6">
      <c r="A31" s="257" t="s">
        <v>85</v>
      </c>
      <c r="B31" s="250">
        <v>99.835796387520531</v>
      </c>
      <c r="C31" s="250">
        <f>Consistencia!I66</f>
        <v>98.522167487684726</v>
      </c>
      <c r="D31" s="250">
        <f>Oportunidad!F66</f>
        <v>100</v>
      </c>
      <c r="E31" s="255">
        <f t="shared" si="0"/>
        <v>99.425287356321832</v>
      </c>
    </row>
    <row r="32" spans="1:5" ht="14.4" thickBot="1">
      <c r="A32" s="269" t="s">
        <v>79</v>
      </c>
      <c r="B32" s="261">
        <v>100</v>
      </c>
      <c r="C32" s="261">
        <f>Consistencia!I67</f>
        <v>99.01477832512316</v>
      </c>
      <c r="D32" s="261">
        <f>Oportunidad!F67</f>
        <v>100</v>
      </c>
      <c r="E32" s="262">
        <f t="shared" si="0"/>
        <v>99.65517241379311</v>
      </c>
    </row>
    <row r="33" spans="1:5" ht="15" thickBot="1">
      <c r="A33" s="266" t="s">
        <v>8</v>
      </c>
      <c r="B33" s="267">
        <v>72.569999999999993</v>
      </c>
      <c r="C33" s="267">
        <f>Consistencia!I68</f>
        <v>99.470789562189637</v>
      </c>
      <c r="D33" s="267">
        <f>Oportunidad!F68</f>
        <v>100</v>
      </c>
      <c r="E33" s="268">
        <f t="shared" si="0"/>
        <v>90.214276346766368</v>
      </c>
    </row>
    <row r="34" spans="1:5" ht="27.6">
      <c r="A34" s="263" t="s">
        <v>59</v>
      </c>
      <c r="B34" s="264">
        <v>94.779116465863453</v>
      </c>
      <c r="C34" s="264">
        <f>Consistencia!I69</f>
        <v>100</v>
      </c>
      <c r="D34" s="264">
        <f>Oportunidad!F69</f>
        <v>100</v>
      </c>
      <c r="E34" s="265">
        <f t="shared" si="0"/>
        <v>98.172690763052202</v>
      </c>
    </row>
    <row r="35" spans="1:5" ht="27.6">
      <c r="A35" s="259" t="s">
        <v>60</v>
      </c>
      <c r="B35" s="250">
        <v>96.787148594377513</v>
      </c>
      <c r="C35" s="250">
        <f>Consistencia!I70</f>
        <v>100</v>
      </c>
      <c r="D35" s="250">
        <f>Oportunidad!F70</f>
        <v>100</v>
      </c>
      <c r="E35" s="255">
        <f t="shared" si="0"/>
        <v>98.875502008032129</v>
      </c>
    </row>
    <row r="36" spans="1:5" ht="27.6">
      <c r="A36" s="259" t="s">
        <v>62</v>
      </c>
      <c r="B36" s="250">
        <v>47.947454844006572</v>
      </c>
      <c r="C36" s="250">
        <f>Consistencia!I71</f>
        <v>99.50738916256158</v>
      </c>
      <c r="D36" s="250">
        <f>Oportunidad!F71</f>
        <v>100</v>
      </c>
      <c r="E36" s="255">
        <f t="shared" si="0"/>
        <v>81.609195402298852</v>
      </c>
    </row>
    <row r="37" spans="1:5" ht="27.6">
      <c r="A37" s="259" t="s">
        <v>63</v>
      </c>
      <c r="B37" s="250">
        <v>54.515599343185549</v>
      </c>
      <c r="C37" s="250">
        <f>Consistencia!I72</f>
        <v>100</v>
      </c>
      <c r="D37" s="250">
        <f>Oportunidad!F72</f>
        <v>100</v>
      </c>
      <c r="E37" s="255">
        <f t="shared" si="0"/>
        <v>84.080459770114942</v>
      </c>
    </row>
    <row r="38" spans="1:5" ht="27.6">
      <c r="A38" s="259" t="s">
        <v>64</v>
      </c>
      <c r="B38" s="250">
        <v>71.756978653530382</v>
      </c>
      <c r="C38" s="250">
        <f>Consistencia!I73</f>
        <v>98.522167487684726</v>
      </c>
      <c r="D38" s="250">
        <f>Oportunidad!F73</f>
        <v>100</v>
      </c>
      <c r="E38" s="255">
        <f t="shared" si="0"/>
        <v>89.597701149425291</v>
      </c>
    </row>
    <row r="39" spans="1:5" ht="28.2" thickBot="1">
      <c r="A39" s="260" t="s">
        <v>61</v>
      </c>
      <c r="B39" s="261">
        <v>87.550200803212846</v>
      </c>
      <c r="C39" s="261">
        <f>Consistencia!I74</f>
        <v>98.795180722891558</v>
      </c>
      <c r="D39" s="261">
        <f>Oportunidad!F74</f>
        <v>100</v>
      </c>
      <c r="E39" s="262">
        <f t="shared" si="0"/>
        <v>95.220883534136533</v>
      </c>
    </row>
    <row r="40" spans="1:5">
      <c r="B40" s="15"/>
      <c r="C40" s="15"/>
      <c r="D40" s="15"/>
    </row>
    <row r="41" spans="1:5">
      <c r="A41" s="16" t="s">
        <v>19</v>
      </c>
      <c r="B41" s="10" t="s">
        <v>153</v>
      </c>
      <c r="D41" s="15"/>
    </row>
    <row r="42" spans="1:5">
      <c r="A42" s="17" t="s">
        <v>5</v>
      </c>
      <c r="B42" s="10" t="s">
        <v>154</v>
      </c>
      <c r="D42" s="15"/>
    </row>
    <row r="43" spans="1:5">
      <c r="A43" s="18" t="s">
        <v>6</v>
      </c>
      <c r="B43" s="10" t="s">
        <v>155</v>
      </c>
      <c r="D43" s="15"/>
    </row>
    <row r="44" spans="1:5">
      <c r="B44" s="15"/>
      <c r="C44" s="15"/>
      <c r="D44" s="15"/>
    </row>
    <row r="45" spans="1:5">
      <c r="A45" s="22" t="s">
        <v>1</v>
      </c>
      <c r="B45" s="109"/>
      <c r="C45" s="109"/>
      <c r="D45" s="109"/>
      <c r="E45" s="110"/>
    </row>
    <row r="46" spans="1:5" ht="13.2">
      <c r="A46" s="413" t="s">
        <v>66</v>
      </c>
      <c r="B46" s="413"/>
      <c r="C46" s="413"/>
      <c r="D46" s="413"/>
      <c r="E46" s="413"/>
    </row>
    <row r="47" spans="1:5" ht="13.2">
      <c r="A47" s="413" t="s">
        <v>67</v>
      </c>
      <c r="B47" s="413"/>
      <c r="C47" s="413"/>
      <c r="D47" s="413"/>
      <c r="E47" s="413"/>
    </row>
    <row r="48" spans="1:5" ht="13.2">
      <c r="A48" s="413" t="s">
        <v>125</v>
      </c>
      <c r="B48" s="413"/>
      <c r="C48" s="413"/>
      <c r="D48" s="413"/>
      <c r="E48" s="413"/>
    </row>
    <row r="49" spans="1:5" ht="13.2">
      <c r="A49" s="413" t="s">
        <v>9</v>
      </c>
      <c r="B49" s="413"/>
      <c r="C49" s="413"/>
      <c r="D49" s="413"/>
      <c r="E49" s="413"/>
    </row>
  </sheetData>
  <mergeCells count="4">
    <mergeCell ref="A46:E46"/>
    <mergeCell ref="A47:E47"/>
    <mergeCell ref="A48:E48"/>
    <mergeCell ref="A49:E49"/>
  </mergeCells>
  <conditionalFormatting sqref="B6:E39">
    <cfRule type="cellIs" dxfId="434" priority="1" stopIfTrue="1" operator="greaterThanOrEqual">
      <formula>95</formula>
    </cfRule>
    <cfRule type="cellIs" dxfId="433" priority="2" stopIfTrue="1" operator="between">
      <formula>95</formula>
      <formula>80.01</formula>
    </cfRule>
    <cfRule type="cellIs" dxfId="432" priority="3" stopIfTrue="1" operator="lessThanOrEqual">
      <formula>80</formula>
    </cfRule>
  </conditionalFormatting>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showGridLines="0" view="pageBreakPreview" zoomScale="85" zoomScaleSheetLayoutView="85" workbookViewId="0">
      <selection activeCell="E40" sqref="E40"/>
    </sheetView>
  </sheetViews>
  <sheetFormatPr baseColWidth="10" defaultColWidth="11.44140625" defaultRowHeight="13.8"/>
  <cols>
    <col min="1" max="1" width="39.6640625" style="1" customWidth="1"/>
    <col min="2" max="5" width="19.5546875" style="1" customWidth="1"/>
    <col min="6" max="6" width="51.88671875" style="1" customWidth="1"/>
    <col min="7" max="16384" width="11.44140625" style="1"/>
  </cols>
  <sheetData>
    <row r="1" spans="1:8" ht="16.2">
      <c r="A1" s="9" t="s">
        <v>179</v>
      </c>
      <c r="B1" s="2"/>
    </row>
    <row r="2" spans="1:8" ht="16.2">
      <c r="A2" s="205" t="s">
        <v>180</v>
      </c>
      <c r="B2" s="2"/>
      <c r="F2" s="3"/>
    </row>
    <row r="3" spans="1:8" ht="16.2">
      <c r="A3" s="205" t="s">
        <v>181</v>
      </c>
      <c r="B3" s="2"/>
    </row>
    <row r="4" spans="1:8" ht="14.4" thickBot="1"/>
    <row r="5" spans="1:8" ht="27.75" customHeight="1" thickBot="1">
      <c r="A5" s="4" t="s">
        <v>7</v>
      </c>
      <c r="B5" s="4" t="s">
        <v>0</v>
      </c>
      <c r="C5" s="5" t="s">
        <v>135</v>
      </c>
      <c r="D5" s="6" t="s">
        <v>138</v>
      </c>
      <c r="E5" s="5" t="s">
        <v>182</v>
      </c>
      <c r="F5" s="7"/>
    </row>
    <row r="6" spans="1:8" s="249" customFormat="1" ht="31.5" customHeight="1">
      <c r="A6" s="252" t="s">
        <v>119</v>
      </c>
      <c r="B6" s="251">
        <v>89.03024618117891</v>
      </c>
      <c r="C6" s="251">
        <f>Consistencia!I9</f>
        <v>97.020179901163658</v>
      </c>
      <c r="D6" s="251">
        <f>Oportunidad!F9</f>
        <v>95.979166666666657</v>
      </c>
      <c r="E6" s="253">
        <f>(B6*0.35)+(C6*0.4)+(D6*0.25)</f>
        <v>93.963449790544757</v>
      </c>
    </row>
    <row r="7" spans="1:8" s="10" customFormat="1" ht="13.5" customHeight="1">
      <c r="A7" s="254" t="s">
        <v>20</v>
      </c>
      <c r="B7" s="250">
        <v>89.561341778090537</v>
      </c>
      <c r="C7" s="250">
        <f>Consistencia!I10</f>
        <v>99.979409947936588</v>
      </c>
      <c r="D7" s="250">
        <f>Oportunidad!F10</f>
        <v>100</v>
      </c>
      <c r="E7" s="255">
        <f t="shared" ref="E7:E38" si="0">(B7*0.35)+(C7*0.4)+(D7*0.25)</f>
        <v>96.338233601506317</v>
      </c>
      <c r="F7" s="202"/>
    </row>
    <row r="8" spans="1:8" s="10" customFormat="1" ht="13.5" customHeight="1">
      <c r="A8" s="254" t="s">
        <v>21</v>
      </c>
      <c r="B8" s="250">
        <v>89.195402298850581</v>
      </c>
      <c r="C8" s="250">
        <f>Consistencia!I11</f>
        <v>99.431426941313035</v>
      </c>
      <c r="D8" s="250">
        <f>Oportunidad!F11</f>
        <v>100</v>
      </c>
      <c r="E8" s="255">
        <f t="shared" si="0"/>
        <v>95.990961581122917</v>
      </c>
      <c r="F8" s="202"/>
    </row>
    <row r="9" spans="1:8" s="10" customFormat="1" ht="13.5" customHeight="1">
      <c r="A9" s="254" t="s">
        <v>22</v>
      </c>
      <c r="B9" s="250">
        <v>99.390100867933384</v>
      </c>
      <c r="C9" s="250">
        <f>Consistencia!I12</f>
        <v>99.865904160915008</v>
      </c>
      <c r="D9" s="250">
        <f>Oportunidad!F12</f>
        <v>100</v>
      </c>
      <c r="E9" s="255">
        <f t="shared" si="0"/>
        <v>99.732896968142683</v>
      </c>
      <c r="F9" s="202"/>
    </row>
    <row r="10" spans="1:8" s="10" customFormat="1" ht="13.5" customHeight="1">
      <c r="A10" s="254" t="s">
        <v>23</v>
      </c>
      <c r="B10" s="250">
        <v>77.476737821565408</v>
      </c>
      <c r="C10" s="250">
        <f>Consistencia!I13</f>
        <v>99.943692025012595</v>
      </c>
      <c r="D10" s="250">
        <f>Oportunidad!F13</f>
        <v>100</v>
      </c>
      <c r="E10" s="255">
        <f t="shared" si="0"/>
        <v>92.094335047552931</v>
      </c>
      <c r="F10" s="202"/>
    </row>
    <row r="11" spans="1:8" s="10" customFormat="1" ht="13.5" customHeight="1">
      <c r="A11" s="254" t="s">
        <v>136</v>
      </c>
      <c r="B11" s="250">
        <v>88.35249042145594</v>
      </c>
      <c r="C11" s="250">
        <f>Consistencia!I14</f>
        <v>99.819000156866537</v>
      </c>
      <c r="D11" s="250">
        <f>Oportunidad!F14</f>
        <v>100</v>
      </c>
      <c r="E11" s="255">
        <f t="shared" si="0"/>
        <v>95.850971710256204</v>
      </c>
      <c r="F11" s="202"/>
    </row>
    <row r="12" spans="1:8" s="10" customFormat="1" ht="13.5" customHeight="1">
      <c r="A12" s="254" t="s">
        <v>24</v>
      </c>
      <c r="B12" s="250">
        <v>92.939244663382595</v>
      </c>
      <c r="C12" s="250">
        <f>Consistencia!I15</f>
        <v>99.960204620605325</v>
      </c>
      <c r="D12" s="250">
        <f>Oportunidad!F15</f>
        <v>100</v>
      </c>
      <c r="E12" s="255">
        <f t="shared" si="0"/>
        <v>97.512817480426037</v>
      </c>
      <c r="F12" s="202"/>
      <c r="H12" s="11"/>
    </row>
    <row r="13" spans="1:8" s="10" customFormat="1" ht="13.5" customHeight="1">
      <c r="A13" s="254" t="s">
        <v>25</v>
      </c>
      <c r="B13" s="250">
        <v>70.688970990695125</v>
      </c>
      <c r="C13" s="250">
        <f>Consistencia!I16</f>
        <v>79.211593761307157</v>
      </c>
      <c r="D13" s="250">
        <f>Oportunidad!F16</f>
        <v>82.666666666666671</v>
      </c>
      <c r="E13" s="255">
        <f t="shared" si="0"/>
        <v>77.09244401793282</v>
      </c>
      <c r="F13" s="202"/>
    </row>
    <row r="14" spans="1:8" s="10" customFormat="1" ht="13.5" customHeight="1">
      <c r="A14" s="254" t="s">
        <v>26</v>
      </c>
      <c r="B14" s="250">
        <v>98.037766830870282</v>
      </c>
      <c r="C14" s="250">
        <f>Consistencia!I17</f>
        <v>99.610691610273562</v>
      </c>
      <c r="D14" s="250">
        <f>Oportunidad!F17</f>
        <v>100</v>
      </c>
      <c r="E14" s="255">
        <f t="shared" si="0"/>
        <v>99.157495034914021</v>
      </c>
      <c r="F14" s="202"/>
    </row>
    <row r="15" spans="1:8" s="10" customFormat="1" ht="13.5" customHeight="1">
      <c r="A15" s="254" t="s">
        <v>156</v>
      </c>
      <c r="B15" s="250">
        <v>98.405496499870367</v>
      </c>
      <c r="C15" s="250">
        <f>Consistencia!I18</f>
        <v>99.968639348865366</v>
      </c>
      <c r="D15" s="250">
        <f>Oportunidad!F18</f>
        <v>100</v>
      </c>
      <c r="E15" s="255">
        <f t="shared" si="0"/>
        <v>99.429379514500766</v>
      </c>
      <c r="F15" s="202"/>
    </row>
    <row r="16" spans="1:8" ht="13.5" customHeight="1">
      <c r="A16" s="254" t="s">
        <v>27</v>
      </c>
      <c r="B16" s="250">
        <v>84.570942042206411</v>
      </c>
      <c r="C16" s="250">
        <f>Consistencia!I19</f>
        <v>99.732197039655944</v>
      </c>
      <c r="D16" s="250">
        <f>Oportunidad!F19</f>
        <v>100</v>
      </c>
      <c r="E16" s="255">
        <f t="shared" si="0"/>
        <v>94.492708530634616</v>
      </c>
      <c r="F16" s="203"/>
      <c r="G16" s="10"/>
    </row>
    <row r="17" spans="1:8" ht="13.5" customHeight="1">
      <c r="A17" s="254" t="s">
        <v>28</v>
      </c>
      <c r="B17" s="250">
        <v>90.166442752649644</v>
      </c>
      <c r="C17" s="250">
        <f>Consistencia!I20</f>
        <v>99.927762167559891</v>
      </c>
      <c r="D17" s="250">
        <f>Oportunidad!F20</f>
        <v>100</v>
      </c>
      <c r="E17" s="255">
        <f t="shared" si="0"/>
        <v>96.529359830451341</v>
      </c>
      <c r="F17" s="203"/>
      <c r="G17" s="10"/>
    </row>
    <row r="18" spans="1:8" ht="13.5" customHeight="1">
      <c r="A18" s="254" t="s">
        <v>29</v>
      </c>
      <c r="B18" s="250">
        <v>81.605376713636531</v>
      </c>
      <c r="C18" s="250">
        <f>Consistencia!I21</f>
        <v>69.806951982122399</v>
      </c>
      <c r="D18" s="250">
        <f>Oportunidad!F21</f>
        <v>0</v>
      </c>
      <c r="E18" s="255">
        <f t="shared" si="0"/>
        <v>56.484662642621743</v>
      </c>
      <c r="F18" s="203"/>
      <c r="G18" s="10"/>
    </row>
    <row r="19" spans="1:8" ht="13.5" customHeight="1">
      <c r="A19" s="254" t="s">
        <v>30</v>
      </c>
      <c r="B19" s="250">
        <v>82.115489874110565</v>
      </c>
      <c r="C19" s="250">
        <f>Consistencia!I22</f>
        <v>99.923301823712194</v>
      </c>
      <c r="D19" s="250">
        <f>Oportunidad!F22</f>
        <v>100</v>
      </c>
      <c r="E19" s="255">
        <f t="shared" si="0"/>
        <v>93.709742185423579</v>
      </c>
      <c r="F19" s="203"/>
      <c r="G19" s="10"/>
    </row>
    <row r="20" spans="1:8" ht="13.5" customHeight="1">
      <c r="A20" s="254" t="s">
        <v>31</v>
      </c>
      <c r="B20" s="250">
        <v>85.675189616076324</v>
      </c>
      <c r="C20" s="250">
        <f>Consistencia!I23</f>
        <v>99.920338613998098</v>
      </c>
      <c r="D20" s="250">
        <f>Oportunidad!F23</f>
        <v>100</v>
      </c>
      <c r="E20" s="255">
        <f t="shared" si="0"/>
        <v>94.954451811225951</v>
      </c>
      <c r="F20" s="203"/>
      <c r="G20" s="10"/>
    </row>
    <row r="21" spans="1:8" s="12" customFormat="1" ht="13.5" customHeight="1">
      <c r="A21" s="256" t="s">
        <v>32</v>
      </c>
      <c r="B21" s="250">
        <v>99.421717712572288</v>
      </c>
      <c r="C21" s="250">
        <f>Consistencia!I24</f>
        <v>99.950181159420296</v>
      </c>
      <c r="D21" s="250">
        <f>Oportunidad!F24</f>
        <v>100</v>
      </c>
      <c r="E21" s="255">
        <f t="shared" si="0"/>
        <v>99.777673663168429</v>
      </c>
      <c r="F21" s="204"/>
      <c r="G21" s="10"/>
    </row>
    <row r="22" spans="1:8" ht="13.5" customHeight="1">
      <c r="A22" s="254" t="s">
        <v>33</v>
      </c>
      <c r="B22" s="250">
        <v>89.387581341604331</v>
      </c>
      <c r="C22" s="250">
        <f>Consistencia!I25</f>
        <v>99.803932376355348</v>
      </c>
      <c r="D22" s="250">
        <f>Oportunidad!F25</f>
        <v>100</v>
      </c>
      <c r="E22" s="255">
        <f t="shared" si="0"/>
        <v>96.207226420103652</v>
      </c>
      <c r="F22" s="203"/>
      <c r="G22" s="10"/>
    </row>
    <row r="23" spans="1:8" s="10" customFormat="1" ht="13.5" customHeight="1">
      <c r="A23" s="254" t="s">
        <v>34</v>
      </c>
      <c r="B23" s="250">
        <v>95.865054485744139</v>
      </c>
      <c r="C23" s="250">
        <f>Consistencia!I26</f>
        <v>99.770545666843162</v>
      </c>
      <c r="D23" s="250">
        <f>Oportunidad!F26</f>
        <v>100</v>
      </c>
      <c r="E23" s="255">
        <f t="shared" si="0"/>
        <v>98.460987336747706</v>
      </c>
      <c r="F23" s="202"/>
      <c r="H23" s="11"/>
    </row>
    <row r="24" spans="1:8" ht="13.5" customHeight="1">
      <c r="A24" s="254" t="s">
        <v>35</v>
      </c>
      <c r="B24" s="250">
        <v>99.444233926992538</v>
      </c>
      <c r="C24" s="250">
        <f>Consistencia!I27</f>
        <v>99.819142821091589</v>
      </c>
      <c r="D24" s="250">
        <f>Oportunidad!F27</f>
        <v>100</v>
      </c>
      <c r="E24" s="255">
        <f t="shared" si="0"/>
        <v>99.73313900288403</v>
      </c>
      <c r="F24" s="203"/>
      <c r="G24" s="10"/>
      <c r="H24" s="13"/>
    </row>
    <row r="25" spans="1:8" ht="13.5" customHeight="1">
      <c r="A25" s="254" t="s">
        <v>36</v>
      </c>
      <c r="B25" s="250">
        <v>93.621321207528112</v>
      </c>
      <c r="C25" s="250">
        <f>Consistencia!I28</f>
        <v>99.935937953772822</v>
      </c>
      <c r="D25" s="250">
        <f>Oportunidad!F28</f>
        <v>100</v>
      </c>
      <c r="E25" s="255">
        <f t="shared" si="0"/>
        <v>97.741837604143967</v>
      </c>
      <c r="F25" s="203"/>
      <c r="G25" s="10"/>
    </row>
    <row r="26" spans="1:8" ht="13.5" customHeight="1">
      <c r="A26" s="254" t="s">
        <v>37</v>
      </c>
      <c r="B26" s="250">
        <v>70.872498113877427</v>
      </c>
      <c r="C26" s="250">
        <f>Consistencia!I29</f>
        <v>79.716016819893994</v>
      </c>
      <c r="D26" s="250">
        <f>Oportunidad!F29</f>
        <v>96.666666666666671</v>
      </c>
      <c r="E26" s="255">
        <f t="shared" si="0"/>
        <v>80.858447734481373</v>
      </c>
      <c r="F26" s="203"/>
      <c r="G26" s="10"/>
    </row>
    <row r="27" spans="1:8" ht="13.5" customHeight="1">
      <c r="A27" s="256" t="s">
        <v>38</v>
      </c>
      <c r="B27" s="250">
        <v>95.362022492796726</v>
      </c>
      <c r="C27" s="250">
        <f>Consistencia!I30</f>
        <v>99.896372568876913</v>
      </c>
      <c r="D27" s="250">
        <f>Oportunidad!F30</f>
        <v>100</v>
      </c>
      <c r="E27" s="255">
        <f t="shared" si="0"/>
        <v>98.33525690002962</v>
      </c>
      <c r="F27" s="203"/>
      <c r="G27" s="10"/>
      <c r="H27" s="13"/>
    </row>
    <row r="28" spans="1:8" ht="13.5" customHeight="1">
      <c r="A28" s="254" t="s">
        <v>39</v>
      </c>
      <c r="B28" s="250">
        <v>78.653530377668318</v>
      </c>
      <c r="C28" s="250">
        <f>Consistencia!I31</f>
        <v>99.915457452041323</v>
      </c>
      <c r="D28" s="250">
        <f>Oportunidad!F31</f>
        <v>100</v>
      </c>
      <c r="E28" s="255">
        <f t="shared" si="0"/>
        <v>92.494918613000436</v>
      </c>
      <c r="F28" s="203"/>
      <c r="G28" s="10"/>
    </row>
    <row r="29" spans="1:8" ht="13.5" customHeight="1">
      <c r="A29" s="254" t="s">
        <v>40</v>
      </c>
      <c r="B29" s="250">
        <v>67.531472359058569</v>
      </c>
      <c r="C29" s="250">
        <f>Consistencia!I32</f>
        <v>79.693043448767085</v>
      </c>
      <c r="D29" s="250">
        <f>Oportunidad!F32</f>
        <v>92</v>
      </c>
      <c r="E29" s="255">
        <f t="shared" si="0"/>
        <v>78.51323270517733</v>
      </c>
      <c r="F29" s="203"/>
      <c r="G29" s="10"/>
    </row>
    <row r="30" spans="1:8" ht="13.5" customHeight="1">
      <c r="A30" s="254" t="s">
        <v>41</v>
      </c>
      <c r="B30" s="250">
        <v>86.761083743842363</v>
      </c>
      <c r="C30" s="250">
        <f>Consistencia!I33</f>
        <v>99.748770390290503</v>
      </c>
      <c r="D30" s="250">
        <f>Oportunidad!F33</f>
        <v>100</v>
      </c>
      <c r="E30" s="255">
        <f t="shared" si="0"/>
        <v>95.265887466461038</v>
      </c>
      <c r="F30" s="203"/>
      <c r="G30" s="10"/>
      <c r="H30" s="13"/>
    </row>
    <row r="31" spans="1:8" ht="13.5" customHeight="1">
      <c r="A31" s="254" t="s">
        <v>42</v>
      </c>
      <c r="B31" s="250">
        <v>88.218390804597703</v>
      </c>
      <c r="C31" s="250">
        <f>Consistencia!I34</f>
        <v>99.822014261247233</v>
      </c>
      <c r="D31" s="250">
        <f>Oportunidad!F34</f>
        <v>100</v>
      </c>
      <c r="E31" s="255">
        <f t="shared" si="0"/>
        <v>95.805242486108085</v>
      </c>
      <c r="F31" s="203"/>
      <c r="G31" s="10"/>
    </row>
    <row r="32" spans="1:8" ht="13.5" customHeight="1">
      <c r="A32" s="254" t="s">
        <v>43</v>
      </c>
      <c r="B32" s="250">
        <v>73.701495117103093</v>
      </c>
      <c r="C32" s="250">
        <f>Consistencia!I35</f>
        <v>99.853549824896533</v>
      </c>
      <c r="D32" s="250">
        <f>Oportunidad!F35</f>
        <v>100</v>
      </c>
      <c r="E32" s="255">
        <f t="shared" si="0"/>
        <v>90.736943220944696</v>
      </c>
      <c r="F32" s="203"/>
      <c r="G32" s="10"/>
    </row>
    <row r="33" spans="1:8" ht="13.5" customHeight="1">
      <c r="A33" s="254" t="s">
        <v>44</v>
      </c>
      <c r="B33" s="250">
        <v>96.291735084838535</v>
      </c>
      <c r="C33" s="250">
        <f>Consistencia!I36</f>
        <v>99.930901552896671</v>
      </c>
      <c r="D33" s="250">
        <f>Oportunidad!F36</f>
        <v>100</v>
      </c>
      <c r="E33" s="255">
        <f t="shared" si="0"/>
        <v>98.674467900852164</v>
      </c>
      <c r="F33" s="203"/>
      <c r="G33" s="10"/>
      <c r="H33" s="13"/>
    </row>
    <row r="34" spans="1:8" s="10" customFormat="1" ht="13.5" customHeight="1">
      <c r="A34" s="254" t="s">
        <v>45</v>
      </c>
      <c r="B34" s="250">
        <v>77.703675634710123</v>
      </c>
      <c r="C34" s="250">
        <f>Consistencia!I37</f>
        <v>99.960278053624634</v>
      </c>
      <c r="D34" s="250">
        <f>Oportunidad!F37</f>
        <v>100</v>
      </c>
      <c r="E34" s="255">
        <f t="shared" si="0"/>
        <v>92.180397693598394</v>
      </c>
      <c r="F34" s="202"/>
    </row>
    <row r="35" spans="1:8" ht="13.5" customHeight="1">
      <c r="A35" s="254" t="s">
        <v>46</v>
      </c>
      <c r="B35" s="250">
        <v>94.48549534756431</v>
      </c>
      <c r="C35" s="250">
        <f>Consistencia!I38</f>
        <v>99.975773516993144</v>
      </c>
      <c r="D35" s="250">
        <f>Oportunidad!F38</f>
        <v>100</v>
      </c>
      <c r="E35" s="255">
        <f t="shared" si="0"/>
        <v>98.060232778444771</v>
      </c>
      <c r="F35" s="203"/>
      <c r="G35" s="10"/>
    </row>
    <row r="36" spans="1:8" ht="13.5" customHeight="1">
      <c r="A36" s="254" t="s">
        <v>47</v>
      </c>
      <c r="B36" s="250">
        <v>90.996168582375475</v>
      </c>
      <c r="C36" s="250">
        <f>Consistencia!I39</f>
        <v>99.960033412067503</v>
      </c>
      <c r="D36" s="250">
        <f>Oportunidad!F39</f>
        <v>100</v>
      </c>
      <c r="E36" s="255">
        <f t="shared" si="0"/>
        <v>96.832672368658422</v>
      </c>
      <c r="F36" s="203"/>
      <c r="G36" s="10"/>
    </row>
    <row r="37" spans="1:8" ht="13.5" customHeight="1">
      <c r="A37" s="254" t="s">
        <v>48</v>
      </c>
      <c r="B37" s="250">
        <v>80.722495894909684</v>
      </c>
      <c r="C37" s="250">
        <f>Consistencia!I40</f>
        <v>99.979692132732225</v>
      </c>
      <c r="D37" s="250">
        <f>Oportunidad!F40</f>
        <v>100</v>
      </c>
      <c r="E37" s="255">
        <f t="shared" si="0"/>
        <v>93.244750416311277</v>
      </c>
      <c r="F37" s="203"/>
      <c r="G37" s="10"/>
    </row>
    <row r="38" spans="1:8" ht="13.5" customHeight="1">
      <c r="A38" s="254" t="s">
        <v>49</v>
      </c>
      <c r="B38" s="250">
        <v>82.61266192300674</v>
      </c>
      <c r="C38" s="250">
        <f>Consistencia!I41</f>
        <v>99.81299922528251</v>
      </c>
      <c r="D38" s="250">
        <f>Oportunidad!F41</f>
        <v>100</v>
      </c>
      <c r="E38" s="255">
        <f t="shared" si="0"/>
        <v>93.839631363165353</v>
      </c>
      <c r="F38" s="203"/>
      <c r="G38" s="10"/>
    </row>
    <row r="39" spans="1:8" ht="15" customHeight="1">
      <c r="B39" s="15"/>
      <c r="C39" s="15"/>
      <c r="D39" s="15"/>
      <c r="F39" s="203"/>
      <c r="G39" s="10"/>
    </row>
    <row r="40" spans="1:8" ht="12.75" customHeight="1">
      <c r="A40" s="281" t="s">
        <v>19</v>
      </c>
      <c r="B40" s="10" t="s">
        <v>153</v>
      </c>
      <c r="D40" s="15"/>
      <c r="F40" s="203"/>
      <c r="G40" s="10"/>
    </row>
    <row r="41" spans="1:8" ht="12.75" customHeight="1">
      <c r="A41" s="17" t="s">
        <v>5</v>
      </c>
      <c r="B41" s="10" t="s">
        <v>154</v>
      </c>
      <c r="D41" s="15"/>
      <c r="F41" s="203"/>
      <c r="G41" s="10"/>
    </row>
    <row r="42" spans="1:8" ht="12.75" customHeight="1">
      <c r="A42" s="18" t="s">
        <v>6</v>
      </c>
      <c r="B42" s="10" t="s">
        <v>155</v>
      </c>
      <c r="D42" s="15"/>
      <c r="F42" s="203"/>
      <c r="G42" s="10"/>
    </row>
    <row r="43" spans="1:8" ht="12.75" customHeight="1">
      <c r="B43" s="15"/>
      <c r="C43" s="15"/>
      <c r="D43" s="15"/>
      <c r="F43" s="203"/>
      <c r="G43" s="10"/>
    </row>
    <row r="44" spans="1:8" ht="12.75" customHeight="1">
      <c r="A44" s="22" t="s">
        <v>1</v>
      </c>
      <c r="B44" s="109"/>
      <c r="C44" s="109"/>
      <c r="D44" s="109"/>
      <c r="E44" s="110"/>
      <c r="F44" s="203"/>
      <c r="G44" s="10"/>
    </row>
    <row r="45" spans="1:8" ht="29.25" customHeight="1">
      <c r="A45" s="414" t="s">
        <v>183</v>
      </c>
      <c r="B45" s="414"/>
      <c r="C45" s="414"/>
      <c r="D45" s="414"/>
      <c r="E45" s="414"/>
    </row>
    <row r="46" spans="1:8" ht="32.25" customHeight="1">
      <c r="A46" s="413"/>
      <c r="B46" s="413"/>
      <c r="C46" s="413"/>
      <c r="D46" s="413"/>
      <c r="E46" s="413"/>
    </row>
    <row r="47" spans="1:8" ht="26.25" customHeight="1">
      <c r="A47" s="413"/>
      <c r="B47" s="413"/>
      <c r="C47" s="413"/>
      <c r="D47" s="413"/>
      <c r="E47" s="413"/>
    </row>
    <row r="48" spans="1:8" ht="41.25" customHeight="1">
      <c r="A48" s="413"/>
      <c r="B48" s="413"/>
      <c r="C48" s="413"/>
      <c r="D48" s="413"/>
      <c r="E48" s="413"/>
    </row>
  </sheetData>
  <mergeCells count="4">
    <mergeCell ref="A45:E45"/>
    <mergeCell ref="A46:E46"/>
    <mergeCell ref="A47:E47"/>
    <mergeCell ref="A48:E48"/>
  </mergeCells>
  <phoneticPr fontId="2" type="noConversion"/>
  <conditionalFormatting sqref="F11">
    <cfRule type="cellIs" dxfId="431" priority="16" stopIfTrue="1" operator="between">
      <formula>100</formula>
      <formula>90</formula>
    </cfRule>
  </conditionalFormatting>
  <conditionalFormatting sqref="B6:E37">
    <cfRule type="cellIs" dxfId="430" priority="18" stopIfTrue="1" operator="greaterThanOrEqual">
      <formula>95</formula>
    </cfRule>
    <cfRule type="cellIs" dxfId="429" priority="19" stopIfTrue="1" operator="between">
      <formula>95</formula>
      <formula>80.01</formula>
    </cfRule>
    <cfRule type="cellIs" dxfId="428" priority="20" stopIfTrue="1" operator="lessThanOrEqual">
      <formula>80</formula>
    </cfRule>
  </conditionalFormatting>
  <conditionalFormatting sqref="B38:E38">
    <cfRule type="cellIs" dxfId="427" priority="1" stopIfTrue="1" operator="greaterThanOrEqual">
      <formula>95</formula>
    </cfRule>
    <cfRule type="cellIs" dxfId="426" priority="2" stopIfTrue="1" operator="between">
      <formula>95</formula>
      <formula>80.01</formula>
    </cfRule>
    <cfRule type="cellIs" dxfId="425" priority="3" stopIfTrue="1" operator="lessThanOrEqual">
      <formula>80</formula>
    </cfRule>
  </conditionalFormatting>
  <printOptions horizontalCentered="1" verticalCentered="1"/>
  <pageMargins left="0.39370078740157483" right="0.39370078740157483" top="0.78740157480314965" bottom="0.78740157480314965" header="0" footer="0"/>
  <pageSetup scale="71" orientation="portrait" horizontalDpi="4294967294"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
  <sheetViews>
    <sheetView tabSelected="1" zoomScale="85" zoomScaleNormal="85" workbookViewId="0">
      <pane ySplit="5" topLeftCell="A6" activePane="bottomLeft" state="frozen"/>
      <selection pane="bottomLeft" activeCell="A3" sqref="A3"/>
    </sheetView>
  </sheetViews>
  <sheetFormatPr baseColWidth="10" defaultRowHeight="13.8"/>
  <cols>
    <col min="1" max="1" width="39.6640625" style="1" customWidth="1"/>
    <col min="2" max="5" width="19.5546875" style="1" customWidth="1"/>
    <col min="6" max="6" width="3.109375" style="1" customWidth="1"/>
    <col min="7" max="7" width="39.33203125" customWidth="1"/>
    <col min="8" max="11" width="24.6640625" customWidth="1"/>
    <col min="12" max="12" width="4.44140625" customWidth="1"/>
  </cols>
  <sheetData>
    <row r="1" spans="1:11" ht="16.2">
      <c r="A1" s="280" t="s">
        <v>189</v>
      </c>
      <c r="B1" s="311"/>
      <c r="C1" s="312"/>
      <c r="D1" s="312"/>
      <c r="E1" s="312"/>
      <c r="F1" s="303"/>
      <c r="G1" s="280" t="s">
        <v>190</v>
      </c>
      <c r="H1" s="279"/>
      <c r="I1" s="279"/>
      <c r="J1" s="279"/>
      <c r="K1" s="279"/>
    </row>
    <row r="2" spans="1:11" ht="16.2">
      <c r="A2" s="313" t="s">
        <v>180</v>
      </c>
      <c r="B2" s="311"/>
      <c r="C2" s="312"/>
      <c r="D2" s="312"/>
      <c r="E2" s="312"/>
      <c r="F2" s="304"/>
      <c r="G2" s="313" t="s">
        <v>180</v>
      </c>
      <c r="H2" s="279"/>
      <c r="I2" s="279"/>
      <c r="J2" s="279"/>
      <c r="K2" s="279"/>
    </row>
    <row r="3" spans="1:11" ht="16.2">
      <c r="A3" s="313" t="s">
        <v>181</v>
      </c>
      <c r="B3" s="311"/>
      <c r="C3" s="312"/>
      <c r="D3" s="312"/>
      <c r="E3" s="312"/>
      <c r="F3" s="303"/>
      <c r="G3" s="313" t="s">
        <v>181</v>
      </c>
      <c r="H3" s="279"/>
      <c r="I3" s="279"/>
      <c r="J3" s="279"/>
      <c r="K3" s="279"/>
    </row>
    <row r="4" spans="1:11" ht="14.4" thickBot="1">
      <c r="A4" s="312"/>
      <c r="B4" s="312"/>
      <c r="C4" s="312"/>
      <c r="D4" s="312"/>
      <c r="E4" s="312"/>
      <c r="F4" s="303"/>
      <c r="G4" s="279"/>
      <c r="H4" s="279"/>
      <c r="I4" s="279"/>
      <c r="J4" s="279"/>
      <c r="K4" s="279"/>
    </row>
    <row r="5" spans="1:11" ht="16.8" thickBot="1">
      <c r="A5" s="4" t="s">
        <v>7</v>
      </c>
      <c r="B5" s="4" t="s">
        <v>127</v>
      </c>
      <c r="C5" s="5" t="s">
        <v>128</v>
      </c>
      <c r="D5" s="6" t="s">
        <v>129</v>
      </c>
      <c r="E5" s="5" t="s">
        <v>130</v>
      </c>
      <c r="F5" s="305"/>
      <c r="G5" s="4" t="s">
        <v>7</v>
      </c>
      <c r="H5" s="4" t="s">
        <v>127</v>
      </c>
      <c r="I5" s="5" t="s">
        <v>128</v>
      </c>
      <c r="J5" s="6" t="s">
        <v>129</v>
      </c>
      <c r="K5" s="5" t="s">
        <v>130</v>
      </c>
    </row>
    <row r="6" spans="1:11" ht="18.600000000000001">
      <c r="A6" s="252" t="s">
        <v>119</v>
      </c>
      <c r="B6" s="251">
        <f>Cobertura!P9</f>
        <v>87.822517929742304</v>
      </c>
      <c r="C6" s="251">
        <f>Consistencia!I9</f>
        <v>97.020179901163658</v>
      </c>
      <c r="D6" s="251">
        <f>Oportunidad!F9</f>
        <v>95.979166666666657</v>
      </c>
      <c r="E6" s="253">
        <f>(B6*0.3)+(C6*0.35)+(D6*0.35)</f>
        <v>93.896526677663303</v>
      </c>
      <c r="F6" s="306"/>
      <c r="G6" s="252" t="s">
        <v>119</v>
      </c>
      <c r="H6" s="251">
        <v>88.795142330780493</v>
      </c>
      <c r="I6" s="251">
        <v>92.738621048455187</v>
      </c>
      <c r="J6" s="251">
        <v>96.458333333333329</v>
      </c>
      <c r="K6" s="253">
        <v>92.288331568488573</v>
      </c>
    </row>
    <row r="7" spans="1:11">
      <c r="A7" s="254" t="s">
        <v>20</v>
      </c>
      <c r="B7" s="250">
        <f>Cobertura!P10</f>
        <v>94.069299834555466</v>
      </c>
      <c r="C7" s="250">
        <f>Consistencia!I10</f>
        <v>99.979409947936588</v>
      </c>
      <c r="D7" s="250">
        <f>Oportunidad!F10</f>
        <v>100</v>
      </c>
      <c r="E7" s="255">
        <f>(B7*0.3)+(C7*0.35)+(D7*0.35)</f>
        <v>98.213583432144446</v>
      </c>
      <c r="F7" s="307"/>
      <c r="G7" s="254" t="s">
        <v>20</v>
      </c>
      <c r="H7" s="250">
        <v>89.759173086534645</v>
      </c>
      <c r="I7" s="250">
        <v>93.893742315408005</v>
      </c>
      <c r="J7" s="250">
        <v>100</v>
      </c>
      <c r="K7" s="255">
        <v>93.973207506450322</v>
      </c>
    </row>
    <row r="8" spans="1:11">
      <c r="A8" s="254" t="s">
        <v>21</v>
      </c>
      <c r="B8" s="250">
        <f>Cobertura!P11</f>
        <v>90.200258463482072</v>
      </c>
      <c r="C8" s="250">
        <f>Consistencia!I11</f>
        <v>99.431426941313035</v>
      </c>
      <c r="D8" s="250">
        <f>Oportunidad!F11</f>
        <v>100</v>
      </c>
      <c r="E8" s="255">
        <f t="shared" ref="E8:E70" si="0">(B8*0.3)+(C8*0.35)+(D8*0.35)</f>
        <v>96.861076968504179</v>
      </c>
      <c r="F8" s="307"/>
      <c r="G8" s="254" t="s">
        <v>21</v>
      </c>
      <c r="H8" s="250">
        <v>83.772126570497903</v>
      </c>
      <c r="I8" s="250">
        <v>91.479179975608332</v>
      </c>
      <c r="J8" s="250">
        <v>100</v>
      </c>
      <c r="K8" s="255">
        <v>90.911916289917599</v>
      </c>
    </row>
    <row r="9" spans="1:11">
      <c r="A9" s="254" t="s">
        <v>22</v>
      </c>
      <c r="B9" s="250">
        <f>Cobertura!P12</f>
        <v>86.735491351947218</v>
      </c>
      <c r="C9" s="250">
        <f>Consistencia!I12</f>
        <v>99.865904160915008</v>
      </c>
      <c r="D9" s="250">
        <f>Oportunidad!F12</f>
        <v>100</v>
      </c>
      <c r="E9" s="255">
        <f t="shared" si="0"/>
        <v>95.973713861904415</v>
      </c>
      <c r="F9" s="307"/>
      <c r="G9" s="254" t="s">
        <v>22</v>
      </c>
      <c r="H9" s="250">
        <v>94.829123180216726</v>
      </c>
      <c r="I9" s="250">
        <v>92.834902100957137</v>
      </c>
      <c r="J9" s="250">
        <v>97.333333333333329</v>
      </c>
      <c r="K9" s="255">
        <v>94.657487286792033</v>
      </c>
    </row>
    <row r="10" spans="1:11">
      <c r="A10" s="254" t="s">
        <v>23</v>
      </c>
      <c r="B10" s="250">
        <f>Cobertura!P13</f>
        <v>81.457236247709034</v>
      </c>
      <c r="C10" s="250">
        <f>Consistencia!I13</f>
        <v>99.943692025012595</v>
      </c>
      <c r="D10" s="250">
        <f>Oportunidad!F13</f>
        <v>100</v>
      </c>
      <c r="E10" s="255">
        <f t="shared" si="0"/>
        <v>94.417463083067119</v>
      </c>
      <c r="F10" s="307"/>
      <c r="G10" s="254" t="s">
        <v>23</v>
      </c>
      <c r="H10" s="250">
        <v>82.581433224755699</v>
      </c>
      <c r="I10" s="250">
        <v>92.316078633359083</v>
      </c>
      <c r="J10" s="250">
        <v>100</v>
      </c>
      <c r="K10" s="255">
        <v>90.829933082008125</v>
      </c>
    </row>
    <row r="11" spans="1:11">
      <c r="A11" s="254" t="s">
        <v>136</v>
      </c>
      <c r="B11" s="250">
        <f>Cobertura!P14</f>
        <v>86.44477209536538</v>
      </c>
      <c r="C11" s="250">
        <f>Consistencia!I14</f>
        <v>99.819000156866537</v>
      </c>
      <c r="D11" s="250">
        <f>Oportunidad!F14</f>
        <v>100</v>
      </c>
      <c r="E11" s="255">
        <f t="shared" si="0"/>
        <v>95.870081683512893</v>
      </c>
      <c r="F11" s="307"/>
      <c r="G11" s="254" t="s">
        <v>136</v>
      </c>
      <c r="H11" s="250">
        <v>79.659174809989139</v>
      </c>
      <c r="I11" s="250">
        <v>91.989668515659247</v>
      </c>
      <c r="J11" s="250">
        <v>100</v>
      </c>
      <c r="K11" s="255">
        <v>89.676578589759899</v>
      </c>
    </row>
    <row r="12" spans="1:11">
      <c r="A12" s="254" t="s">
        <v>24</v>
      </c>
      <c r="B12" s="250">
        <f>Cobertura!P15</f>
        <v>87.204041622681345</v>
      </c>
      <c r="C12" s="250">
        <f>Consistencia!I15</f>
        <v>99.960204620605325</v>
      </c>
      <c r="D12" s="250">
        <f>Oportunidad!F15</f>
        <v>100</v>
      </c>
      <c r="E12" s="255">
        <f t="shared" si="0"/>
        <v>96.147284104016265</v>
      </c>
      <c r="F12" s="307"/>
      <c r="G12" s="254" t="s">
        <v>24</v>
      </c>
      <c r="H12" s="250">
        <v>89.570058425107277</v>
      </c>
      <c r="I12" s="250">
        <v>91.262637553717369</v>
      </c>
      <c r="J12" s="250">
        <v>100</v>
      </c>
      <c r="K12" s="255">
        <v>92.854575470274483</v>
      </c>
    </row>
    <row r="13" spans="1:11">
      <c r="A13" s="254" t="s">
        <v>25</v>
      </c>
      <c r="B13" s="250">
        <f>Cobertura!P16</f>
        <v>80.673337607168278</v>
      </c>
      <c r="C13" s="250">
        <f>Consistencia!I16</f>
        <v>79.211593761307157</v>
      </c>
      <c r="D13" s="250">
        <f>Oportunidad!F16</f>
        <v>82.666666666666671</v>
      </c>
      <c r="E13" s="255">
        <f t="shared" si="0"/>
        <v>80.859392431941316</v>
      </c>
      <c r="F13" s="307"/>
      <c r="G13" s="254" t="s">
        <v>25</v>
      </c>
      <c r="H13" s="250">
        <v>85.446603612280455</v>
      </c>
      <c r="I13" s="250">
        <v>72.959993011879803</v>
      </c>
      <c r="J13" s="250">
        <v>97.333333333333329</v>
      </c>
      <c r="K13" s="255">
        <v>83.423641802383415</v>
      </c>
    </row>
    <row r="14" spans="1:11">
      <c r="A14" s="254" t="s">
        <v>26</v>
      </c>
      <c r="B14" s="250">
        <f>Cobertura!P17</f>
        <v>92.218245176995424</v>
      </c>
      <c r="C14" s="250">
        <f>Consistencia!I17</f>
        <v>99.610691610273562</v>
      </c>
      <c r="D14" s="250">
        <f>Oportunidad!F17</f>
        <v>100</v>
      </c>
      <c r="E14" s="255">
        <f t="shared" si="0"/>
        <v>97.529215616694373</v>
      </c>
      <c r="F14" s="307"/>
      <c r="G14" s="254" t="s">
        <v>26</v>
      </c>
      <c r="H14" s="250">
        <v>95.191466513942089</v>
      </c>
      <c r="I14" s="250">
        <v>90.228976010243656</v>
      </c>
      <c r="J14" s="250">
        <v>100</v>
      </c>
      <c r="K14" s="255">
        <v>94.408603683977191</v>
      </c>
    </row>
    <row r="15" spans="1:11">
      <c r="A15" s="254" t="s">
        <v>156</v>
      </c>
      <c r="B15" s="250">
        <f>Cobertura!P18</f>
        <v>93.581746826453724</v>
      </c>
      <c r="C15" s="250">
        <f>Consistencia!I18</f>
        <v>99.968639348865366</v>
      </c>
      <c r="D15" s="250">
        <f>Oportunidad!F18</f>
        <v>100</v>
      </c>
      <c r="E15" s="255">
        <f t="shared" si="0"/>
        <v>98.063547820038991</v>
      </c>
      <c r="F15" s="307"/>
      <c r="G15" s="254" t="s">
        <v>156</v>
      </c>
      <c r="H15" s="250">
        <v>92.813995728210045</v>
      </c>
      <c r="I15" s="250">
        <v>95.959154098008696</v>
      </c>
      <c r="J15" s="250">
        <v>100</v>
      </c>
      <c r="K15" s="255">
        <v>95.868560144076994</v>
      </c>
    </row>
    <row r="16" spans="1:11">
      <c r="A16" s="254" t="s">
        <v>27</v>
      </c>
      <c r="B16" s="250">
        <f>Cobertura!P19</f>
        <v>82.932156932883601</v>
      </c>
      <c r="C16" s="250">
        <f>Consistencia!I19</f>
        <v>99.732197039655944</v>
      </c>
      <c r="D16" s="250">
        <f>Oportunidad!F19</f>
        <v>100</v>
      </c>
      <c r="E16" s="255">
        <f t="shared" si="0"/>
        <v>94.785916043744663</v>
      </c>
      <c r="F16" s="308"/>
      <c r="G16" s="254" t="s">
        <v>27</v>
      </c>
      <c r="H16" s="250">
        <v>83.732849841295064</v>
      </c>
      <c r="I16" s="250">
        <v>90.435833493190103</v>
      </c>
      <c r="J16" s="250">
        <v>100</v>
      </c>
      <c r="K16" s="255">
        <v>90.480830841729315</v>
      </c>
    </row>
    <row r="17" spans="1:11">
      <c r="A17" s="254" t="s">
        <v>28</v>
      </c>
      <c r="B17" s="250">
        <f>Cobertura!P20</f>
        <v>93.473333150043288</v>
      </c>
      <c r="C17" s="250">
        <f>Consistencia!I20</f>
        <v>99.927762167559891</v>
      </c>
      <c r="D17" s="250">
        <f>Oportunidad!F20</f>
        <v>100</v>
      </c>
      <c r="E17" s="255">
        <f t="shared" si="0"/>
        <v>98.016716703658943</v>
      </c>
      <c r="F17" s="308"/>
      <c r="G17" s="254" t="s">
        <v>28</v>
      </c>
      <c r="H17" s="250">
        <v>89.432604709803414</v>
      </c>
      <c r="I17" s="250">
        <v>92.117374086286006</v>
      </c>
      <c r="J17" s="250">
        <v>100</v>
      </c>
      <c r="K17" s="255">
        <v>93.148361282945586</v>
      </c>
    </row>
    <row r="18" spans="1:11">
      <c r="A18" s="254" t="s">
        <v>29</v>
      </c>
      <c r="B18" s="250">
        <f>Cobertura!P21</f>
        <v>81.691657343820594</v>
      </c>
      <c r="C18" s="250">
        <f>Consistencia!I21</f>
        <v>69.806951982122399</v>
      </c>
      <c r="D18" s="250">
        <f>Oportunidad!F21</f>
        <v>0</v>
      </c>
      <c r="E18" s="255">
        <f t="shared" si="0"/>
        <v>48.939930396889011</v>
      </c>
      <c r="F18" s="308"/>
      <c r="G18" s="254" t="s">
        <v>29</v>
      </c>
      <c r="H18" s="250">
        <v>84.244013365077393</v>
      </c>
      <c r="I18" s="250">
        <v>92.537234886168648</v>
      </c>
      <c r="J18" s="250">
        <v>0</v>
      </c>
      <c r="K18" s="255">
        <v>66.500298632244551</v>
      </c>
    </row>
    <row r="19" spans="1:11">
      <c r="A19" s="254" t="s">
        <v>30</v>
      </c>
      <c r="B19" s="250">
        <f>Cobertura!P22</f>
        <v>85.955078361146633</v>
      </c>
      <c r="C19" s="250">
        <f>Consistencia!I22</f>
        <v>99.923301823712194</v>
      </c>
      <c r="D19" s="250">
        <f>Oportunidad!F22</f>
        <v>100</v>
      </c>
      <c r="E19" s="255">
        <f t="shared" si="0"/>
        <v>95.759679146643265</v>
      </c>
      <c r="F19" s="308"/>
      <c r="G19" s="254" t="s">
        <v>30</v>
      </c>
      <c r="H19" s="250">
        <v>84.808642985729222</v>
      </c>
      <c r="I19" s="250">
        <v>90.008331821510879</v>
      </c>
      <c r="J19" s="250">
        <v>100</v>
      </c>
      <c r="K19" s="255">
        <v>90.686357773609586</v>
      </c>
    </row>
    <row r="20" spans="1:11">
      <c r="A20" s="254" t="s">
        <v>31</v>
      </c>
      <c r="B20" s="250">
        <f>Cobertura!P23</f>
        <v>90.952507548157769</v>
      </c>
      <c r="C20" s="250">
        <f>Consistencia!I23</f>
        <v>99.920338613998098</v>
      </c>
      <c r="D20" s="250">
        <f>Oportunidad!F23</f>
        <v>100</v>
      </c>
      <c r="E20" s="255">
        <f t="shared" si="0"/>
        <v>97.257870779346661</v>
      </c>
      <c r="F20" s="308"/>
      <c r="G20" s="254" t="s">
        <v>31</v>
      </c>
      <c r="H20" s="250">
        <v>75.234766900541686</v>
      </c>
      <c r="I20" s="250">
        <v>87.98590971272229</v>
      </c>
      <c r="J20" s="250">
        <v>100</v>
      </c>
      <c r="K20" s="255">
        <v>86.526532300278504</v>
      </c>
    </row>
    <row r="21" spans="1:11">
      <c r="A21" s="256" t="s">
        <v>32</v>
      </c>
      <c r="B21" s="250">
        <f>Cobertura!P24</f>
        <v>92.551287019225271</v>
      </c>
      <c r="C21" s="250">
        <f>Consistencia!I24</f>
        <v>99.950181159420296</v>
      </c>
      <c r="D21" s="250">
        <f>Oportunidad!F24</f>
        <v>100</v>
      </c>
      <c r="E21" s="255">
        <f t="shared" si="0"/>
        <v>97.747949511564684</v>
      </c>
      <c r="F21" s="309"/>
      <c r="G21" s="256" t="s">
        <v>32</v>
      </c>
      <c r="H21" s="250">
        <v>96.416728275444825</v>
      </c>
      <c r="I21" s="250">
        <v>96.537701345296682</v>
      </c>
      <c r="J21" s="250">
        <v>100</v>
      </c>
      <c r="K21" s="255">
        <v>97.360935434524364</v>
      </c>
    </row>
    <row r="22" spans="1:11">
      <c r="A22" s="254" t="s">
        <v>33</v>
      </c>
      <c r="B22" s="250">
        <f>Cobertura!P25</f>
        <v>90.467837545214252</v>
      </c>
      <c r="C22" s="250">
        <f>Consistencia!I25</f>
        <v>99.803932376355348</v>
      </c>
      <c r="D22" s="250">
        <f>Oportunidad!F25</f>
        <v>100</v>
      </c>
      <c r="E22" s="255">
        <f t="shared" si="0"/>
        <v>97.07172759528865</v>
      </c>
      <c r="F22" s="308"/>
      <c r="G22" s="254" t="s">
        <v>33</v>
      </c>
      <c r="H22" s="250">
        <v>90.222639731926364</v>
      </c>
      <c r="I22" s="250">
        <v>91.470442587434221</v>
      </c>
      <c r="J22" s="250">
        <v>100</v>
      </c>
      <c r="K22" s="255">
        <v>93.166100941147917</v>
      </c>
    </row>
    <row r="23" spans="1:11">
      <c r="A23" s="254" t="s">
        <v>34</v>
      </c>
      <c r="B23" s="250">
        <f>Cobertura!P26</f>
        <v>95.506178314338456</v>
      </c>
      <c r="C23" s="250">
        <f>Consistencia!I26</f>
        <v>99.770545666843162</v>
      </c>
      <c r="D23" s="250">
        <f>Oportunidad!F26</f>
        <v>100</v>
      </c>
      <c r="E23" s="255">
        <f t="shared" si="0"/>
        <v>98.571544477696648</v>
      </c>
      <c r="F23" s="307"/>
      <c r="G23" s="254" t="s">
        <v>34</v>
      </c>
      <c r="H23" s="250">
        <v>97.486764077742521</v>
      </c>
      <c r="I23" s="250">
        <v>94.112947406866311</v>
      </c>
      <c r="J23" s="250">
        <v>100</v>
      </c>
      <c r="K23" s="255">
        <v>96.765546389956398</v>
      </c>
    </row>
    <row r="24" spans="1:11">
      <c r="A24" s="254" t="s">
        <v>35</v>
      </c>
      <c r="B24" s="250">
        <f>Cobertura!P27</f>
        <v>83.105040149898116</v>
      </c>
      <c r="C24" s="250">
        <f>Consistencia!I27</f>
        <v>99.819142821091589</v>
      </c>
      <c r="D24" s="250">
        <f>Oportunidad!F27</f>
        <v>100</v>
      </c>
      <c r="E24" s="255">
        <f t="shared" si="0"/>
        <v>94.868212032351494</v>
      </c>
      <c r="F24" s="308"/>
      <c r="G24" s="254" t="s">
        <v>35</v>
      </c>
      <c r="H24" s="250">
        <v>93.970553333745528</v>
      </c>
      <c r="I24" s="250">
        <v>93.568374333576884</v>
      </c>
      <c r="J24" s="250">
        <v>100</v>
      </c>
      <c r="K24" s="255">
        <v>95.317043400241687</v>
      </c>
    </row>
    <row r="25" spans="1:11">
      <c r="A25" s="254" t="s">
        <v>36</v>
      </c>
      <c r="B25" s="250">
        <f>Cobertura!P28</f>
        <v>90.05192674800017</v>
      </c>
      <c r="C25" s="250">
        <f>Consistencia!I28</f>
        <v>99.935937953772822</v>
      </c>
      <c r="D25" s="250">
        <f>Oportunidad!F28</f>
        <v>100</v>
      </c>
      <c r="E25" s="255">
        <f t="shared" si="0"/>
        <v>96.993156308220534</v>
      </c>
      <c r="F25" s="308"/>
      <c r="G25" s="254" t="s">
        <v>36</v>
      </c>
      <c r="H25" s="250">
        <v>94.097877028955864</v>
      </c>
      <c r="I25" s="250">
        <v>93.097639908437912</v>
      </c>
      <c r="J25" s="250">
        <v>100</v>
      </c>
      <c r="K25" s="255">
        <v>95.173312923509712</v>
      </c>
    </row>
    <row r="26" spans="1:11">
      <c r="A26" s="254" t="s">
        <v>37</v>
      </c>
      <c r="B26" s="250">
        <f>Cobertura!P29</f>
        <v>83.176000123387382</v>
      </c>
      <c r="C26" s="250">
        <f>Consistencia!I29</f>
        <v>79.716016819893994</v>
      </c>
      <c r="D26" s="250">
        <f>Oportunidad!F29</f>
        <v>96.666666666666671</v>
      </c>
      <c r="E26" s="255">
        <f t="shared" si="0"/>
        <v>86.686739257312439</v>
      </c>
      <c r="F26" s="308"/>
      <c r="G26" s="254" t="s">
        <v>37</v>
      </c>
      <c r="H26" s="250">
        <v>84.572399726554835</v>
      </c>
      <c r="I26" s="250">
        <v>71.157671456916788</v>
      </c>
      <c r="J26" s="250">
        <v>100</v>
      </c>
      <c r="K26" s="255">
        <v>83.063408487060912</v>
      </c>
    </row>
    <row r="27" spans="1:11">
      <c r="A27" s="256" t="s">
        <v>38</v>
      </c>
      <c r="B27" s="250">
        <f>Cobertura!P30</f>
        <v>88.061348637210429</v>
      </c>
      <c r="C27" s="250">
        <f>Consistencia!I30</f>
        <v>99.896372568876913</v>
      </c>
      <c r="D27" s="250">
        <f>Oportunidad!F30</f>
        <v>100</v>
      </c>
      <c r="E27" s="255">
        <f t="shared" si="0"/>
        <v>96.382134990270046</v>
      </c>
      <c r="F27" s="308"/>
      <c r="G27" s="256" t="s">
        <v>38</v>
      </c>
      <c r="H27" s="250">
        <v>94.236681830958815</v>
      </c>
      <c r="I27" s="250">
        <v>92.627273079756492</v>
      </c>
      <c r="J27" s="250">
        <v>100</v>
      </c>
      <c r="K27" s="255">
        <v>95.033747872738189</v>
      </c>
    </row>
    <row r="28" spans="1:11">
      <c r="A28" s="254" t="s">
        <v>39</v>
      </c>
      <c r="B28" s="250">
        <f>Cobertura!P31</f>
        <v>90.542866331696615</v>
      </c>
      <c r="C28" s="250">
        <f>Consistencia!I31</f>
        <v>99.915457452041323</v>
      </c>
      <c r="D28" s="250">
        <f>Oportunidad!F31</f>
        <v>100</v>
      </c>
      <c r="E28" s="255">
        <f t="shared" si="0"/>
        <v>97.133270007723439</v>
      </c>
      <c r="F28" s="308"/>
      <c r="G28" s="254" t="s">
        <v>39</v>
      </c>
      <c r="H28" s="250">
        <v>86.749424456907747</v>
      </c>
      <c r="I28" s="250">
        <v>93.024355094393997</v>
      </c>
      <c r="J28" s="250">
        <v>100</v>
      </c>
      <c r="K28" s="255">
        <v>92.572040597675311</v>
      </c>
    </row>
    <row r="29" spans="1:11">
      <c r="A29" s="254" t="s">
        <v>40</v>
      </c>
      <c r="B29" s="250">
        <f>Cobertura!P32</f>
        <v>85.678731404387634</v>
      </c>
      <c r="C29" s="250">
        <f>Consistencia!I32</f>
        <v>79.693043448767085</v>
      </c>
      <c r="D29" s="250">
        <f>Oportunidad!F32</f>
        <v>92</v>
      </c>
      <c r="E29" s="255">
        <f t="shared" si="0"/>
        <v>85.796184628384765</v>
      </c>
      <c r="F29" s="308"/>
      <c r="G29" s="254" t="s">
        <v>40</v>
      </c>
      <c r="H29" s="250">
        <v>84.577757811641149</v>
      </c>
      <c r="I29" s="250">
        <v>69.864680386334925</v>
      </c>
      <c r="J29" s="250">
        <v>92</v>
      </c>
      <c r="K29" s="255">
        <v>80.548087388608366</v>
      </c>
    </row>
    <row r="30" spans="1:11">
      <c r="A30" s="254" t="s">
        <v>41</v>
      </c>
      <c r="B30" s="250">
        <f>Cobertura!P33</f>
        <v>88.598984253254912</v>
      </c>
      <c r="C30" s="250">
        <f>Consistencia!I33</f>
        <v>99.748770390290503</v>
      </c>
      <c r="D30" s="250">
        <f>Oportunidad!F33</f>
        <v>100</v>
      </c>
      <c r="E30" s="255">
        <f t="shared" si="0"/>
        <v>96.491764912578148</v>
      </c>
      <c r="F30" s="308"/>
      <c r="G30" s="254" t="s">
        <v>41</v>
      </c>
      <c r="H30" s="250">
        <v>89.014701605397875</v>
      </c>
      <c r="I30" s="250">
        <v>91.207183592504691</v>
      </c>
      <c r="J30" s="250">
        <v>100</v>
      </c>
      <c r="K30" s="255">
        <v>92.638018998891127</v>
      </c>
    </row>
    <row r="31" spans="1:11">
      <c r="A31" s="254" t="s">
        <v>42</v>
      </c>
      <c r="B31" s="250">
        <f>Cobertura!P34</f>
        <v>84.717425523629345</v>
      </c>
      <c r="C31" s="250">
        <f>Consistencia!I34</f>
        <v>99.822014261247233</v>
      </c>
      <c r="D31" s="250">
        <f>Oportunidad!F34</f>
        <v>100</v>
      </c>
      <c r="E31" s="255">
        <f t="shared" si="0"/>
        <v>95.352932648525325</v>
      </c>
      <c r="F31" s="308"/>
      <c r="G31" s="254" t="s">
        <v>42</v>
      </c>
      <c r="H31" s="250">
        <v>89.013318443697017</v>
      </c>
      <c r="I31" s="250">
        <v>91.619204933377375</v>
      </c>
      <c r="J31" s="250">
        <v>100</v>
      </c>
      <c r="K31" s="255">
        <v>92.802343428644903</v>
      </c>
    </row>
    <row r="32" spans="1:11">
      <c r="A32" s="254" t="s">
        <v>43</v>
      </c>
      <c r="B32" s="250">
        <f>Cobertura!P35</f>
        <v>82.042561529833023</v>
      </c>
      <c r="C32" s="250">
        <f>Consistencia!I35</f>
        <v>99.853549824896533</v>
      </c>
      <c r="D32" s="250">
        <f>Oportunidad!F35</f>
        <v>100</v>
      </c>
      <c r="E32" s="255">
        <f t="shared" si="0"/>
        <v>94.561510897663695</v>
      </c>
      <c r="F32" s="308"/>
      <c r="G32" s="254" t="s">
        <v>43</v>
      </c>
      <c r="H32" s="250">
        <v>81.185480508710612</v>
      </c>
      <c r="I32" s="250">
        <v>92.09237148632036</v>
      </c>
      <c r="J32" s="250">
        <v>100</v>
      </c>
      <c r="K32" s="255">
        <v>90.251866772576861</v>
      </c>
    </row>
    <row r="33" spans="1:11">
      <c r="A33" s="254" t="s">
        <v>44</v>
      </c>
      <c r="B33" s="250">
        <f>Cobertura!P36</f>
        <v>89.001196137511357</v>
      </c>
      <c r="C33" s="250">
        <f>Consistencia!I36</f>
        <v>99.930901552896671</v>
      </c>
      <c r="D33" s="250">
        <f>Oportunidad!F36</f>
        <v>100</v>
      </c>
      <c r="E33" s="255">
        <f t="shared" si="0"/>
        <v>96.676174384767236</v>
      </c>
      <c r="F33" s="308"/>
      <c r="G33" s="254" t="s">
        <v>44</v>
      </c>
      <c r="H33" s="250">
        <v>95.508949532361584</v>
      </c>
      <c r="I33" s="250">
        <v>96.894534143089913</v>
      </c>
      <c r="J33" s="250">
        <v>100</v>
      </c>
      <c r="K33" s="255">
        <v>97.185945993562527</v>
      </c>
    </row>
    <row r="34" spans="1:11">
      <c r="A34" s="254" t="s">
        <v>45</v>
      </c>
      <c r="B34" s="250">
        <f>Cobertura!P37</f>
        <v>85.554627999161482</v>
      </c>
      <c r="C34" s="250">
        <f>Consistencia!I37</f>
        <v>99.960278053624634</v>
      </c>
      <c r="D34" s="250">
        <f>Oportunidad!F37</f>
        <v>100</v>
      </c>
      <c r="E34" s="255">
        <f t="shared" si="0"/>
        <v>95.65248571851707</v>
      </c>
      <c r="F34" s="307"/>
      <c r="G34" s="254" t="s">
        <v>45</v>
      </c>
      <c r="H34" s="250">
        <v>93.159020104603542</v>
      </c>
      <c r="I34" s="250">
        <v>75.502493505508454</v>
      </c>
      <c r="J34" s="250">
        <v>100</v>
      </c>
      <c r="K34" s="255">
        <v>87.806654438814633</v>
      </c>
    </row>
    <row r="35" spans="1:11">
      <c r="A35" s="254" t="s">
        <v>46</v>
      </c>
      <c r="B35" s="250">
        <f>Cobertura!P38</f>
        <v>90.78249144859673</v>
      </c>
      <c r="C35" s="250">
        <f>Consistencia!I38</f>
        <v>99.975773516993144</v>
      </c>
      <c r="D35" s="250">
        <f>Oportunidad!F38</f>
        <v>100</v>
      </c>
      <c r="E35" s="255">
        <f t="shared" si="0"/>
        <v>97.226268165526619</v>
      </c>
      <c r="F35" s="308"/>
      <c r="G35" s="254" t="s">
        <v>46</v>
      </c>
      <c r="H35" s="250">
        <v>93.759480569436292</v>
      </c>
      <c r="I35" s="250">
        <v>94.167150319210663</v>
      </c>
      <c r="J35" s="250">
        <v>100</v>
      </c>
      <c r="K35" s="255">
        <v>95.482678326986957</v>
      </c>
    </row>
    <row r="36" spans="1:11">
      <c r="A36" s="254" t="s">
        <v>47</v>
      </c>
      <c r="B36" s="250">
        <f>Cobertura!P39</f>
        <v>85.922852802027109</v>
      </c>
      <c r="C36" s="250">
        <f>Consistencia!I39</f>
        <v>99.960033412067503</v>
      </c>
      <c r="D36" s="250">
        <f>Oportunidad!F39</f>
        <v>100</v>
      </c>
      <c r="E36" s="255">
        <f t="shared" si="0"/>
        <v>95.762867534831756</v>
      </c>
      <c r="F36" s="308"/>
      <c r="G36" s="254" t="s">
        <v>47</v>
      </c>
      <c r="H36" s="250">
        <v>93.617009658189801</v>
      </c>
      <c r="I36" s="250">
        <v>94.082376882376877</v>
      </c>
      <c r="J36" s="250">
        <v>100</v>
      </c>
      <c r="K36" s="255">
        <v>95.398904133317188</v>
      </c>
    </row>
    <row r="37" spans="1:11">
      <c r="A37" s="254" t="s">
        <v>48</v>
      </c>
      <c r="B37" s="250">
        <f>Cobertura!P40</f>
        <v>89.989230237741253</v>
      </c>
      <c r="C37" s="250">
        <f>Consistencia!I40</f>
        <v>99.979692132732225</v>
      </c>
      <c r="D37" s="250">
        <f>Oportunidad!F40</f>
        <v>100</v>
      </c>
      <c r="E37" s="255">
        <f t="shared" si="0"/>
        <v>96.989661317778655</v>
      </c>
      <c r="F37" s="308"/>
      <c r="G37" s="254" t="s">
        <v>48</v>
      </c>
      <c r="H37" s="250">
        <v>85.964105926646653</v>
      </c>
      <c r="I37" s="250">
        <v>91.966731692991829</v>
      </c>
      <c r="J37" s="250">
        <v>100</v>
      </c>
      <c r="K37" s="255">
        <v>91.874129751523057</v>
      </c>
    </row>
    <row r="38" spans="1:11" ht="14.4" thickBot="1">
      <c r="A38" s="277" t="s">
        <v>49</v>
      </c>
      <c r="B38" s="250">
        <f>Cobertura!P41</f>
        <v>86.980824984230139</v>
      </c>
      <c r="C38" s="271">
        <f>Consistencia!I41</f>
        <v>99.81299922528251</v>
      </c>
      <c r="D38" s="271">
        <f>Oportunidad!F41</f>
        <v>100</v>
      </c>
      <c r="E38" s="272">
        <f t="shared" si="0"/>
        <v>96.028797224117923</v>
      </c>
      <c r="F38" s="308"/>
      <c r="G38" s="277" t="s">
        <v>49</v>
      </c>
      <c r="H38" s="271">
        <v>86.815629008074112</v>
      </c>
      <c r="I38" s="271">
        <v>90.958824985559858</v>
      </c>
      <c r="J38" s="271">
        <v>100</v>
      </c>
      <c r="K38" s="272">
        <v>91.76900014704988</v>
      </c>
    </row>
    <row r="39" spans="1:11" ht="15" thickBot="1">
      <c r="A39" s="278" t="s">
        <v>2</v>
      </c>
      <c r="B39" s="275">
        <v>94.52</v>
      </c>
      <c r="C39" s="275">
        <f>Consistencia!I42</f>
        <v>99.178981937602614</v>
      </c>
      <c r="D39" s="275">
        <f>Oportunidad!F42</f>
        <v>94.166666666666671</v>
      </c>
      <c r="E39" s="276">
        <f t="shared" si="0"/>
        <v>96.026977011494239</v>
      </c>
      <c r="F39" s="310"/>
      <c r="G39" s="278" t="s">
        <v>2</v>
      </c>
      <c r="H39" s="275">
        <v>94.52</v>
      </c>
      <c r="I39" s="275">
        <v>100</v>
      </c>
      <c r="J39" s="275">
        <v>33.333333333333336</v>
      </c>
      <c r="K39" s="276">
        <v>81.415333333333322</v>
      </c>
    </row>
    <row r="40" spans="1:11">
      <c r="A40" s="273" t="s">
        <v>50</v>
      </c>
      <c r="B40" s="264">
        <f>Cobertura!P43</f>
        <v>99.714285714285708</v>
      </c>
      <c r="C40" s="264">
        <f>Consistencia!I43</f>
        <v>98.522167487684726</v>
      </c>
      <c r="D40" s="264">
        <f>Oportunidad!F43</f>
        <v>100</v>
      </c>
      <c r="E40" s="265">
        <f t="shared" si="0"/>
        <v>99.397044334975362</v>
      </c>
      <c r="F40" s="308"/>
      <c r="G40" s="273" t="s">
        <v>50</v>
      </c>
      <c r="H40" s="264">
        <v>99.671592775041049</v>
      </c>
      <c r="I40" s="264">
        <v>99.901477832512313</v>
      </c>
      <c r="J40" s="264">
        <v>100</v>
      </c>
      <c r="K40" s="265">
        <v>99.845648604269286</v>
      </c>
    </row>
    <row r="41" spans="1:11" ht="27.6">
      <c r="A41" s="257" t="s">
        <v>51</v>
      </c>
      <c r="B41" s="264">
        <f>Cobertura!P44</f>
        <v>100</v>
      </c>
      <c r="C41" s="250">
        <f>Consistencia!I44</f>
        <v>99.01477832512316</v>
      </c>
      <c r="D41" s="264">
        <f>Oportunidad!F44</f>
        <v>100</v>
      </c>
      <c r="E41" s="255">
        <f t="shared" si="0"/>
        <v>99.65517241379311</v>
      </c>
      <c r="F41" s="308"/>
      <c r="G41" s="257" t="s">
        <v>51</v>
      </c>
      <c r="H41" s="250">
        <v>100</v>
      </c>
      <c r="I41" s="250">
        <v>100</v>
      </c>
      <c r="J41" s="250">
        <v>100</v>
      </c>
      <c r="K41" s="255">
        <v>100</v>
      </c>
    </row>
    <row r="42" spans="1:11">
      <c r="A42" s="257" t="s">
        <v>52</v>
      </c>
      <c r="B42" s="264">
        <f>Cobertura!P45</f>
        <v>97.571428571428569</v>
      </c>
      <c r="C42" s="250">
        <f>Consistencia!I45</f>
        <v>99.50738916256158</v>
      </c>
      <c r="D42" s="264">
        <f>Oportunidad!F45</f>
        <v>100</v>
      </c>
      <c r="E42" s="255">
        <f t="shared" si="0"/>
        <v>99.099014778325113</v>
      </c>
      <c r="F42" s="308"/>
      <c r="G42" s="257" t="s">
        <v>52</v>
      </c>
      <c r="H42" s="250">
        <v>97.372742200328418</v>
      </c>
      <c r="I42" s="250">
        <v>99.21182266009852</v>
      </c>
      <c r="J42" s="250">
        <v>50</v>
      </c>
      <c r="K42" s="255">
        <v>86.265188834154344</v>
      </c>
    </row>
    <row r="43" spans="1:11" ht="27.6">
      <c r="A43" s="257" t="s">
        <v>126</v>
      </c>
      <c r="B43" s="264">
        <f>Cobertura!P46</f>
        <v>69.820971867007671</v>
      </c>
      <c r="C43" s="250">
        <f>Consistencia!I46</f>
        <v>100</v>
      </c>
      <c r="D43" s="264">
        <f>Oportunidad!F46</f>
        <v>66.666666666666671</v>
      </c>
      <c r="E43" s="255">
        <f t="shared" si="0"/>
        <v>79.279624893435624</v>
      </c>
      <c r="F43" s="308"/>
      <c r="G43" s="257" t="s">
        <v>126</v>
      </c>
      <c r="H43" s="250">
        <v>94.377510040160644</v>
      </c>
      <c r="I43" s="250">
        <v>98.313253012048193</v>
      </c>
      <c r="J43" s="250">
        <v>50</v>
      </c>
      <c r="K43" s="255">
        <v>84.857429718875508</v>
      </c>
    </row>
    <row r="44" spans="1:11">
      <c r="A44" s="257" t="s">
        <v>120</v>
      </c>
      <c r="B44" s="264">
        <f>Cobertura!P47</f>
        <v>99.714285714285708</v>
      </c>
      <c r="C44" s="250">
        <f>Consistencia!I47</f>
        <v>100</v>
      </c>
      <c r="D44" s="264">
        <f>Oportunidad!F47</f>
        <v>100</v>
      </c>
      <c r="E44" s="255">
        <f t="shared" si="0"/>
        <v>99.914285714285711</v>
      </c>
      <c r="F44" s="308"/>
      <c r="G44" s="257" t="s">
        <v>120</v>
      </c>
      <c r="H44" s="250">
        <v>99.671592775041049</v>
      </c>
      <c r="I44" s="250">
        <v>99.901477832512313</v>
      </c>
      <c r="J44" s="250">
        <v>50</v>
      </c>
      <c r="K44" s="255">
        <v>87.345648604269286</v>
      </c>
    </row>
    <row r="45" spans="1:11" ht="14.4" thickBot="1">
      <c r="A45" s="270" t="s">
        <v>53</v>
      </c>
      <c r="B45" s="264">
        <f>Cobertura!P48</f>
        <v>99.714285714285708</v>
      </c>
      <c r="C45" s="271">
        <f>Consistencia!I48</f>
        <v>98.029556650246306</v>
      </c>
      <c r="D45" s="264">
        <f>Oportunidad!F48</f>
        <v>98.333333333333329</v>
      </c>
      <c r="E45" s="272">
        <f t="shared" si="0"/>
        <v>98.641297208538589</v>
      </c>
      <c r="F45" s="308"/>
      <c r="G45" s="270" t="s">
        <v>53</v>
      </c>
      <c r="H45" s="271">
        <v>99.671592775041049</v>
      </c>
      <c r="I45" s="271">
        <v>99.901477832512313</v>
      </c>
      <c r="J45" s="271">
        <v>50</v>
      </c>
      <c r="K45" s="272">
        <v>87.345648604269286</v>
      </c>
    </row>
    <row r="46" spans="1:11" ht="15" thickBot="1">
      <c r="A46" s="274" t="s">
        <v>3</v>
      </c>
      <c r="B46" s="275">
        <f>Cobertura!P49</f>
        <v>96.490939044481053</v>
      </c>
      <c r="C46" s="275">
        <f>Consistencia!I49</f>
        <v>98.029556650246306</v>
      </c>
      <c r="D46" s="275">
        <f>Oportunidad!F49</f>
        <v>89.566666666666663</v>
      </c>
      <c r="E46" s="276">
        <f t="shared" si="0"/>
        <v>94.605959874263846</v>
      </c>
      <c r="F46" s="310"/>
      <c r="G46" s="274" t="s">
        <v>3</v>
      </c>
      <c r="H46" s="275">
        <v>96.96</v>
      </c>
      <c r="I46" s="275">
        <v>100</v>
      </c>
      <c r="J46" s="275">
        <v>99.666666666666671</v>
      </c>
      <c r="K46" s="276">
        <v>98.852666666666664</v>
      </c>
    </row>
    <row r="47" spans="1:11" ht="27.6">
      <c r="A47" s="273" t="s">
        <v>54</v>
      </c>
      <c r="B47" s="264">
        <f>Cobertura!P50</f>
        <v>94.89291598023064</v>
      </c>
      <c r="C47" s="264">
        <f>Consistencia!I50</f>
        <v>97.536945812807886</v>
      </c>
      <c r="D47" s="264">
        <f>Oportunidad!F50</f>
        <v>100</v>
      </c>
      <c r="E47" s="265">
        <f t="shared" si="0"/>
        <v>97.605805828551951</v>
      </c>
      <c r="F47" s="308"/>
      <c r="G47" s="273" t="s">
        <v>54</v>
      </c>
      <c r="H47" s="264">
        <v>94.909688013136289</v>
      </c>
      <c r="I47" s="264">
        <v>98.472906403940883</v>
      </c>
      <c r="J47" s="264">
        <v>100</v>
      </c>
      <c r="K47" s="265">
        <v>97.607553366174045</v>
      </c>
    </row>
    <row r="48" spans="1:11">
      <c r="A48" s="257" t="s">
        <v>55</v>
      </c>
      <c r="B48" s="250">
        <f>Cobertura!P51</f>
        <v>100</v>
      </c>
      <c r="C48" s="250">
        <f>Consistencia!I51</f>
        <v>95.566502463054178</v>
      </c>
      <c r="D48" s="250">
        <f>Oportunidad!F51</f>
        <v>100</v>
      </c>
      <c r="E48" s="255">
        <f t="shared" si="0"/>
        <v>98.448275862068954</v>
      </c>
      <c r="F48" s="308"/>
      <c r="G48" s="257" t="s">
        <v>55</v>
      </c>
      <c r="H48" s="250">
        <v>100</v>
      </c>
      <c r="I48" s="250">
        <v>100</v>
      </c>
      <c r="J48" s="250">
        <v>100</v>
      </c>
      <c r="K48" s="255">
        <v>100</v>
      </c>
    </row>
    <row r="49" spans="1:11">
      <c r="A49" s="257" t="s">
        <v>74</v>
      </c>
      <c r="B49" s="250">
        <f>Cobertura!P52</f>
        <v>99.17627677100495</v>
      </c>
      <c r="C49" s="250">
        <f>Consistencia!I52</f>
        <v>99.01477832512316</v>
      </c>
      <c r="D49" s="250">
        <f>Oportunidad!F52</f>
        <v>100</v>
      </c>
      <c r="E49" s="255">
        <f t="shared" si="0"/>
        <v>99.40805544509459</v>
      </c>
      <c r="F49" s="308"/>
      <c r="G49" s="257" t="s">
        <v>74</v>
      </c>
      <c r="H49" s="250">
        <v>99.178981937602629</v>
      </c>
      <c r="I49" s="250">
        <v>99.753694581280783</v>
      </c>
      <c r="J49" s="250">
        <v>100</v>
      </c>
      <c r="K49" s="255">
        <v>99.614121510673229</v>
      </c>
    </row>
    <row r="50" spans="1:11" ht="27.6">
      <c r="A50" s="257" t="s">
        <v>75</v>
      </c>
      <c r="B50" s="250">
        <f>Cobertura!P53</f>
        <v>82.207578253706757</v>
      </c>
      <c r="C50" s="250">
        <f>Consistencia!I53</f>
        <v>100</v>
      </c>
      <c r="D50" s="250">
        <f>Oportunidad!F53</f>
        <v>100</v>
      </c>
      <c r="E50" s="255">
        <f t="shared" si="0"/>
        <v>94.662273476112034</v>
      </c>
      <c r="F50" s="308"/>
      <c r="G50" s="257" t="s">
        <v>75</v>
      </c>
      <c r="H50" s="250">
        <v>82.266009852216754</v>
      </c>
      <c r="I50" s="250">
        <v>94.679802955665025</v>
      </c>
      <c r="J50" s="250">
        <v>100</v>
      </c>
      <c r="K50" s="255">
        <v>91.665024630541879</v>
      </c>
    </row>
    <row r="51" spans="1:11" ht="27.6">
      <c r="A51" s="257" t="s">
        <v>56</v>
      </c>
      <c r="B51" s="250">
        <f>Cobertura!P54</f>
        <v>100</v>
      </c>
      <c r="C51" s="250">
        <f>Consistencia!I54</f>
        <v>97.536945812807886</v>
      </c>
      <c r="D51" s="250">
        <f>Oportunidad!F54</f>
        <v>100</v>
      </c>
      <c r="E51" s="255">
        <f t="shared" si="0"/>
        <v>99.137931034482762</v>
      </c>
      <c r="F51" s="308"/>
      <c r="G51" s="257" t="s">
        <v>56</v>
      </c>
      <c r="H51" s="250">
        <v>100</v>
      </c>
      <c r="I51" s="250">
        <v>100</v>
      </c>
      <c r="J51" s="250">
        <v>100</v>
      </c>
      <c r="K51" s="255">
        <v>100</v>
      </c>
    </row>
    <row r="52" spans="1:11" ht="27.6">
      <c r="A52" s="257" t="s">
        <v>76</v>
      </c>
      <c r="B52" s="250">
        <f>Cobertura!P55</f>
        <v>99.835255354200996</v>
      </c>
      <c r="C52" s="250">
        <f>Consistencia!I55</f>
        <v>93.596059113300484</v>
      </c>
      <c r="D52" s="250">
        <f>Oportunidad!F55</f>
        <v>95.666666666666671</v>
      </c>
      <c r="E52" s="255">
        <f t="shared" si="0"/>
        <v>96.192530629248807</v>
      </c>
      <c r="F52" s="308"/>
      <c r="G52" s="257" t="s">
        <v>76</v>
      </c>
      <c r="H52" s="250">
        <v>99.835796387520531</v>
      </c>
      <c r="I52" s="250">
        <v>99.950738916256157</v>
      </c>
      <c r="J52" s="250">
        <v>100</v>
      </c>
      <c r="K52" s="255">
        <v>99.922824302134643</v>
      </c>
    </row>
    <row r="53" spans="1:11" ht="27.6">
      <c r="A53" s="257" t="s">
        <v>77</v>
      </c>
      <c r="B53" s="250">
        <f>Cobertura!P56</f>
        <v>91.433278418451408</v>
      </c>
      <c r="C53" s="250">
        <f>Consistencia!I56</f>
        <v>99.50738916256158</v>
      </c>
      <c r="D53" s="250">
        <f>Oportunidad!F56</f>
        <v>100</v>
      </c>
      <c r="E53" s="255">
        <f t="shared" si="0"/>
        <v>97.257569732431975</v>
      </c>
      <c r="F53" s="308"/>
      <c r="G53" s="257" t="s">
        <v>77</v>
      </c>
      <c r="H53" s="250">
        <v>91.461412151067321</v>
      </c>
      <c r="I53" s="250">
        <v>97.438423645320199</v>
      </c>
      <c r="J53" s="250">
        <v>100</v>
      </c>
      <c r="K53" s="255">
        <v>95.986863711001646</v>
      </c>
    </row>
    <row r="54" spans="1:11" ht="27.6">
      <c r="A54" s="257" t="s">
        <v>57</v>
      </c>
      <c r="B54" s="250">
        <f>Cobertura!P57</f>
        <v>99.17627677100495</v>
      </c>
      <c r="C54" s="250">
        <f>Consistencia!I57</f>
        <v>98.029556650246306</v>
      </c>
      <c r="D54" s="250">
        <f>Oportunidad!F57</f>
        <v>0</v>
      </c>
      <c r="E54" s="255">
        <f t="shared" si="0"/>
        <v>64.063227858887686</v>
      </c>
      <c r="F54" s="308"/>
      <c r="G54" s="257" t="s">
        <v>57</v>
      </c>
      <c r="H54" s="250">
        <v>99.178981937602629</v>
      </c>
      <c r="I54" s="250">
        <v>99.753694581280783</v>
      </c>
      <c r="J54" s="250">
        <v>100</v>
      </c>
      <c r="K54" s="255">
        <v>99.614121510673229</v>
      </c>
    </row>
    <row r="55" spans="1:11" ht="27.6">
      <c r="A55" s="258" t="s">
        <v>58</v>
      </c>
      <c r="B55" s="250">
        <f>Cobertura!P58</f>
        <v>98.187808896210868</v>
      </c>
      <c r="C55" s="250">
        <f>Consistencia!I58</f>
        <v>99.50738916256158</v>
      </c>
      <c r="D55" s="250">
        <f>Oportunidad!F58</f>
        <v>100</v>
      </c>
      <c r="E55" s="255">
        <f t="shared" si="0"/>
        <v>99.283928875759813</v>
      </c>
      <c r="F55" s="308"/>
      <c r="G55" s="258" t="s">
        <v>58</v>
      </c>
      <c r="H55" s="250">
        <v>98.193760262725789</v>
      </c>
      <c r="I55" s="250">
        <v>99.458128078817737</v>
      </c>
      <c r="J55" s="250">
        <v>26.666666666666668</v>
      </c>
      <c r="K55" s="255">
        <v>80.817733990147801</v>
      </c>
    </row>
    <row r="56" spans="1:11" ht="28.2" thickBot="1">
      <c r="A56" s="270" t="s">
        <v>78</v>
      </c>
      <c r="B56" s="271">
        <f>Cobertura!P59</f>
        <v>100</v>
      </c>
      <c r="C56" s="271">
        <f>Consistencia!I59</f>
        <v>100</v>
      </c>
      <c r="D56" s="271">
        <f>Oportunidad!F59</f>
        <v>100</v>
      </c>
      <c r="E56" s="272">
        <f t="shared" si="0"/>
        <v>100</v>
      </c>
      <c r="F56" s="308"/>
      <c r="G56" s="270" t="s">
        <v>78</v>
      </c>
      <c r="H56" s="271">
        <v>100</v>
      </c>
      <c r="I56" s="271">
        <v>100</v>
      </c>
      <c r="J56" s="271">
        <v>100</v>
      </c>
      <c r="K56" s="272">
        <v>100</v>
      </c>
    </row>
    <row r="57" spans="1:11" ht="15" thickBot="1">
      <c r="A57" s="274" t="s">
        <v>81</v>
      </c>
      <c r="B57" s="275">
        <f>Cobertura!P60</f>
        <v>98.117204048011303</v>
      </c>
      <c r="C57" s="275">
        <f>Consistencia!I60</f>
        <v>96.903589021815634</v>
      </c>
      <c r="D57" s="275">
        <f>Oportunidad!F60</f>
        <v>71.428571428571431</v>
      </c>
      <c r="E57" s="276">
        <f t="shared" si="0"/>
        <v>88.351417372038853</v>
      </c>
      <c r="F57" s="310"/>
      <c r="G57" s="274" t="s">
        <v>81</v>
      </c>
      <c r="H57" s="275">
        <v>98.37</v>
      </c>
      <c r="I57" s="275">
        <v>98.571428571428569</v>
      </c>
      <c r="J57" s="275">
        <v>85.714285714285708</v>
      </c>
      <c r="K57" s="276">
        <v>95.286642857142866</v>
      </c>
    </row>
    <row r="58" spans="1:11" ht="41.4">
      <c r="A58" s="273" t="s">
        <v>82</v>
      </c>
      <c r="B58" s="264">
        <f>Cobertura!P61</f>
        <v>99.835255354200996</v>
      </c>
      <c r="C58" s="264">
        <f>Consistencia!I61</f>
        <v>99.01477832512316</v>
      </c>
      <c r="D58" s="264">
        <f>Oportunidad!F61</f>
        <v>100</v>
      </c>
      <c r="E58" s="265">
        <f t="shared" si="0"/>
        <v>99.605749020053395</v>
      </c>
      <c r="F58" s="308"/>
      <c r="G58" s="273" t="s">
        <v>82</v>
      </c>
      <c r="H58" s="264">
        <v>99.835796387520531</v>
      </c>
      <c r="I58" s="264">
        <v>99.950738916256157</v>
      </c>
      <c r="J58" s="264">
        <v>100</v>
      </c>
      <c r="K58" s="265">
        <v>99.922824302134643</v>
      </c>
    </row>
    <row r="59" spans="1:11" ht="27.6">
      <c r="A59" s="257" t="s">
        <v>83</v>
      </c>
      <c r="B59" s="250">
        <f>Cobertura!P62</f>
        <v>96.046128500823727</v>
      </c>
      <c r="C59" s="250">
        <f>Consistencia!I62</f>
        <v>98.522167487684726</v>
      </c>
      <c r="D59" s="250">
        <f>Oportunidad!F62</f>
        <v>100</v>
      </c>
      <c r="E59" s="255">
        <f t="shared" si="0"/>
        <v>98.296597170936764</v>
      </c>
      <c r="F59" s="308"/>
      <c r="G59" s="257" t="s">
        <v>83</v>
      </c>
      <c r="H59" s="250">
        <v>96.059113300492612</v>
      </c>
      <c r="I59" s="250">
        <v>98.817733990147786</v>
      </c>
      <c r="J59" s="250">
        <v>100</v>
      </c>
      <c r="K59" s="255">
        <v>98.14778325123153</v>
      </c>
    </row>
    <row r="60" spans="1:11" ht="27.6">
      <c r="A60" s="257" t="s">
        <v>65</v>
      </c>
      <c r="B60" s="250">
        <f>Cobertura!P63</f>
        <v>100</v>
      </c>
      <c r="C60" s="250">
        <f>Consistencia!I63</f>
        <v>94.088669950738918</v>
      </c>
      <c r="D60" s="250">
        <f>Oportunidad!F63</f>
        <v>100</v>
      </c>
      <c r="E60" s="255">
        <f t="shared" si="0"/>
        <v>97.931034482758619</v>
      </c>
      <c r="F60" s="308"/>
      <c r="G60" s="257" t="s">
        <v>65</v>
      </c>
      <c r="H60" s="250">
        <v>100</v>
      </c>
      <c r="I60" s="250">
        <v>100</v>
      </c>
      <c r="J60" s="250">
        <v>100</v>
      </c>
      <c r="K60" s="255">
        <v>100</v>
      </c>
    </row>
    <row r="61" spans="1:11" ht="27.6">
      <c r="A61" s="257" t="s">
        <v>86</v>
      </c>
      <c r="B61" s="250">
        <f>Cobertura!P64</f>
        <v>91.26853377265239</v>
      </c>
      <c r="C61" s="250">
        <f>Consistencia!I64</f>
        <v>94.088669950738918</v>
      </c>
      <c r="D61" s="250">
        <f>Oportunidad!F64</f>
        <v>0</v>
      </c>
      <c r="E61" s="255">
        <f t="shared" si="0"/>
        <v>60.311594614554338</v>
      </c>
      <c r="F61" s="308"/>
      <c r="G61" s="257" t="s">
        <v>86</v>
      </c>
      <c r="H61" s="250">
        <v>91.297208538587853</v>
      </c>
      <c r="I61" s="250">
        <v>77.216748768472911</v>
      </c>
      <c r="J61" s="250">
        <v>16.666666666666668</v>
      </c>
      <c r="K61" s="255">
        <v>67.00738916256158</v>
      </c>
    </row>
    <row r="62" spans="1:11" ht="27.6">
      <c r="A62" s="259" t="s">
        <v>84</v>
      </c>
      <c r="B62" s="250">
        <f>Cobertura!P65</f>
        <v>99.835255354200996</v>
      </c>
      <c r="C62" s="250">
        <f>Consistencia!I65</f>
        <v>95.073891625615758</v>
      </c>
      <c r="D62" s="250">
        <f>Oportunidad!F65</f>
        <v>0</v>
      </c>
      <c r="E62" s="255">
        <f t="shared" si="0"/>
        <v>63.226438675225815</v>
      </c>
      <c r="F62" s="308"/>
      <c r="G62" s="259" t="s">
        <v>84</v>
      </c>
      <c r="H62" s="250">
        <v>99.835796387520531</v>
      </c>
      <c r="I62" s="250">
        <v>79.950738916256157</v>
      </c>
      <c r="J62" s="250">
        <v>16.666666666666668</v>
      </c>
      <c r="K62" s="255">
        <v>71.089490968801314</v>
      </c>
    </row>
    <row r="63" spans="1:11" ht="27.6">
      <c r="A63" s="257" t="s">
        <v>85</v>
      </c>
      <c r="B63" s="250">
        <f>Cobertura!P66</f>
        <v>99.835255354200996</v>
      </c>
      <c r="C63" s="250">
        <f>Consistencia!I66</f>
        <v>98.522167487684726</v>
      </c>
      <c r="D63" s="250">
        <f>Oportunidad!F66</f>
        <v>100</v>
      </c>
      <c r="E63" s="255">
        <f t="shared" si="0"/>
        <v>99.43333522694995</v>
      </c>
      <c r="F63" s="308"/>
      <c r="G63" s="257" t="s">
        <v>85</v>
      </c>
      <c r="H63" s="250">
        <v>99.835796387520531</v>
      </c>
      <c r="I63" s="250">
        <v>79.778325123152712</v>
      </c>
      <c r="J63" s="250">
        <v>16.666666666666668</v>
      </c>
      <c r="K63" s="255">
        <v>71.020525451559934</v>
      </c>
    </row>
    <row r="64" spans="1:11" ht="14.4" thickBot="1">
      <c r="A64" s="269" t="s">
        <v>79</v>
      </c>
      <c r="B64" s="261">
        <f>Cobertura!P67</f>
        <v>100</v>
      </c>
      <c r="C64" s="261">
        <f>Consistencia!I67</f>
        <v>99.01477832512316</v>
      </c>
      <c r="D64" s="261">
        <f>Oportunidad!F67</f>
        <v>100</v>
      </c>
      <c r="E64" s="262">
        <f t="shared" si="0"/>
        <v>99.65517241379311</v>
      </c>
      <c r="F64" s="308"/>
      <c r="G64" s="269" t="s">
        <v>79</v>
      </c>
      <c r="H64" s="261">
        <v>100</v>
      </c>
      <c r="I64" s="261">
        <v>100</v>
      </c>
      <c r="J64" s="261">
        <v>100</v>
      </c>
      <c r="K64" s="262">
        <v>100</v>
      </c>
    </row>
    <row r="65" spans="1:11" ht="15" thickBot="1">
      <c r="A65" s="266" t="s">
        <v>8</v>
      </c>
      <c r="B65" s="267">
        <f>Cobertura!P68</f>
        <v>99.067982456140342</v>
      </c>
      <c r="C65" s="267">
        <f>Consistencia!I68</f>
        <v>99.470789562189637</v>
      </c>
      <c r="D65" s="267">
        <f>Oportunidad!F68</f>
        <v>100</v>
      </c>
      <c r="E65" s="268">
        <f t="shared" si="0"/>
        <v>99.535171083608475</v>
      </c>
      <c r="F65" s="310"/>
      <c r="G65" s="266" t="s">
        <v>8</v>
      </c>
      <c r="H65" s="267">
        <v>72.569999999999993</v>
      </c>
      <c r="I65" s="267">
        <v>100</v>
      </c>
      <c r="J65" s="267">
        <v>100</v>
      </c>
      <c r="K65" s="268">
        <v>90.399499999999989</v>
      </c>
    </row>
    <row r="66" spans="1:11" ht="27.6">
      <c r="A66" s="263" t="s">
        <v>59</v>
      </c>
      <c r="B66" s="264">
        <f>Cobertura!P69</f>
        <v>98.380566801619423</v>
      </c>
      <c r="C66" s="264">
        <f>Consistencia!I69</f>
        <v>100</v>
      </c>
      <c r="D66" s="264">
        <f>Oportunidad!F69</f>
        <v>100</v>
      </c>
      <c r="E66" s="265">
        <f t="shared" si="0"/>
        <v>99.514170040485823</v>
      </c>
      <c r="F66" s="308"/>
      <c r="G66" s="263" t="s">
        <v>59</v>
      </c>
      <c r="H66" s="264">
        <v>94.779116465863453</v>
      </c>
      <c r="I66" s="264">
        <v>98.433734939759034</v>
      </c>
      <c r="J66" s="264">
        <v>100</v>
      </c>
      <c r="K66" s="265">
        <v>97.546184738955816</v>
      </c>
    </row>
    <row r="67" spans="1:11" ht="27.6">
      <c r="A67" s="259" t="s">
        <v>60</v>
      </c>
      <c r="B67" s="250">
        <f>Cobertura!P70</f>
        <v>97.97570850202429</v>
      </c>
      <c r="C67" s="250">
        <f>Consistencia!I70</f>
        <v>100</v>
      </c>
      <c r="D67" s="250">
        <f>Oportunidad!F70</f>
        <v>100</v>
      </c>
      <c r="E67" s="255">
        <f t="shared" si="0"/>
        <v>99.392712550607285</v>
      </c>
      <c r="F67" s="308"/>
      <c r="G67" s="259" t="s">
        <v>60</v>
      </c>
      <c r="H67" s="250">
        <v>96.787148594377513</v>
      </c>
      <c r="I67" s="250">
        <v>99.036144578313255</v>
      </c>
      <c r="J67" s="250">
        <v>100</v>
      </c>
      <c r="K67" s="255">
        <v>98.489959839357425</v>
      </c>
    </row>
    <row r="68" spans="1:11" ht="27.6">
      <c r="A68" s="259" t="s">
        <v>62</v>
      </c>
      <c r="B68" s="250">
        <f>Cobertura!P71</f>
        <v>99.671052631578945</v>
      </c>
      <c r="C68" s="250">
        <f>Consistencia!I71</f>
        <v>99.50738916256158</v>
      </c>
      <c r="D68" s="250">
        <f>Oportunidad!F71</f>
        <v>100</v>
      </c>
      <c r="E68" s="255">
        <f t="shared" si="0"/>
        <v>99.728901996370226</v>
      </c>
      <c r="F68" s="308"/>
      <c r="G68" s="259" t="s">
        <v>62</v>
      </c>
      <c r="H68" s="250">
        <v>47.947454844006572</v>
      </c>
      <c r="I68" s="250">
        <v>84.384236453201964</v>
      </c>
      <c r="J68" s="250">
        <v>100</v>
      </c>
      <c r="K68" s="255">
        <v>75.535303776683094</v>
      </c>
    </row>
    <row r="69" spans="1:11" ht="27.6">
      <c r="A69" s="259" t="s">
        <v>63</v>
      </c>
      <c r="B69" s="250">
        <f>Cobertura!P72</f>
        <v>100</v>
      </c>
      <c r="C69" s="250">
        <f>Consistencia!I72</f>
        <v>100</v>
      </c>
      <c r="D69" s="250">
        <f>Oportunidad!F72</f>
        <v>100</v>
      </c>
      <c r="E69" s="255">
        <f t="shared" si="0"/>
        <v>100</v>
      </c>
      <c r="F69" s="308"/>
      <c r="G69" s="259" t="s">
        <v>63</v>
      </c>
      <c r="H69" s="250">
        <v>54.515599343185549</v>
      </c>
      <c r="I69" s="250">
        <v>86.354679802955673</v>
      </c>
      <c r="J69" s="250">
        <v>100</v>
      </c>
      <c r="K69" s="255">
        <v>78.622331691297205</v>
      </c>
    </row>
    <row r="70" spans="1:11" ht="27.6">
      <c r="A70" s="259" t="s">
        <v>64</v>
      </c>
      <c r="B70" s="250">
        <f>Cobertura!P73</f>
        <v>100</v>
      </c>
      <c r="C70" s="250">
        <f>Consistencia!I73</f>
        <v>98.522167487684726</v>
      </c>
      <c r="D70" s="250">
        <f>Oportunidad!F73</f>
        <v>100</v>
      </c>
      <c r="E70" s="255">
        <f t="shared" si="0"/>
        <v>99.482758620689651</v>
      </c>
      <c r="F70" s="308"/>
      <c r="G70" s="259" t="s">
        <v>64</v>
      </c>
      <c r="H70" s="250">
        <v>71.756978653530382</v>
      </c>
      <c r="I70" s="250">
        <v>91.354679802955673</v>
      </c>
      <c r="J70" s="250">
        <v>100</v>
      </c>
      <c r="K70" s="255">
        <v>86.656814449917903</v>
      </c>
    </row>
    <row r="71" spans="1:11" ht="28.2" thickBot="1">
      <c r="A71" s="260" t="s">
        <v>61</v>
      </c>
      <c r="B71" s="261">
        <f>Cobertura!P74</f>
        <v>98.380566801619423</v>
      </c>
      <c r="C71" s="261">
        <f>Consistencia!I74</f>
        <v>98.795180722891558</v>
      </c>
      <c r="D71" s="261">
        <f>Oportunidad!F74</f>
        <v>100</v>
      </c>
      <c r="E71" s="262">
        <f t="shared" ref="E71" si="1">(B71*0.3)+(C71*0.35)+(D71*0.35)</f>
        <v>99.092483293497864</v>
      </c>
      <c r="F71" s="308"/>
      <c r="G71" s="260" t="s">
        <v>61</v>
      </c>
      <c r="H71" s="261">
        <v>87.550200803212846</v>
      </c>
      <c r="I71" s="261">
        <v>95.843373493975889</v>
      </c>
      <c r="J71" s="261">
        <v>100</v>
      </c>
      <c r="K71" s="262">
        <v>93.97991967871485</v>
      </c>
    </row>
    <row r="72" spans="1:11">
      <c r="B72" s="15"/>
      <c r="C72" s="15"/>
      <c r="D72" s="15"/>
      <c r="F72" s="203"/>
    </row>
    <row r="73" spans="1:11">
      <c r="A73" s="281" t="s">
        <v>19</v>
      </c>
      <c r="B73" s="10" t="s">
        <v>153</v>
      </c>
      <c r="D73" s="15"/>
      <c r="F73" s="203"/>
    </row>
    <row r="74" spans="1:11">
      <c r="A74" s="17" t="s">
        <v>5</v>
      </c>
      <c r="B74" s="10" t="s">
        <v>154</v>
      </c>
      <c r="D74" s="15"/>
      <c r="F74" s="203"/>
    </row>
    <row r="75" spans="1:11">
      <c r="A75" s="18" t="s">
        <v>6</v>
      </c>
      <c r="B75" s="10" t="s">
        <v>155</v>
      </c>
      <c r="D75" s="15"/>
      <c r="F75" s="203"/>
    </row>
    <row r="76" spans="1:11">
      <c r="B76" s="15"/>
      <c r="C76" s="15"/>
      <c r="D76" s="15"/>
      <c r="F76" s="203"/>
    </row>
    <row r="77" spans="1:11" ht="14.4">
      <c r="A77" s="314" t="s">
        <v>1</v>
      </c>
      <c r="B77" s="109"/>
      <c r="C77" s="109"/>
      <c r="D77" s="109"/>
      <c r="E77" s="110"/>
      <c r="F77" s="203"/>
    </row>
    <row r="78" spans="1:11" ht="25.8" customHeight="1">
      <c r="A78" s="415" t="s">
        <v>66</v>
      </c>
      <c r="B78" s="415"/>
      <c r="C78" s="415"/>
      <c r="D78" s="415"/>
      <c r="E78" s="415"/>
    </row>
    <row r="79" spans="1:11" ht="29.4" customHeight="1">
      <c r="A79" s="415" t="s">
        <v>67</v>
      </c>
      <c r="B79" s="415"/>
      <c r="C79" s="415"/>
      <c r="D79" s="415"/>
      <c r="E79" s="415"/>
    </row>
    <row r="80" spans="1:11" ht="23.4" customHeight="1">
      <c r="A80" s="415" t="s">
        <v>125</v>
      </c>
      <c r="B80" s="415"/>
      <c r="C80" s="415"/>
      <c r="D80" s="415"/>
      <c r="E80" s="415"/>
    </row>
    <row r="81" spans="1:5" ht="25.2" customHeight="1">
      <c r="A81" s="415" t="s">
        <v>9</v>
      </c>
      <c r="B81" s="415"/>
      <c r="C81" s="415"/>
      <c r="D81" s="415"/>
      <c r="E81" s="415"/>
    </row>
  </sheetData>
  <mergeCells count="4">
    <mergeCell ref="A78:E78"/>
    <mergeCell ref="A79:E79"/>
    <mergeCell ref="A80:E80"/>
    <mergeCell ref="A81:E81"/>
  </mergeCells>
  <conditionalFormatting sqref="F11">
    <cfRule type="cellIs" dxfId="424" priority="9" stopIfTrue="1" operator="between">
      <formula>100</formula>
      <formula>90</formula>
    </cfRule>
  </conditionalFormatting>
  <conditionalFormatting sqref="B6:E71">
    <cfRule type="cellIs" dxfId="423" priority="10" stopIfTrue="1" operator="greaterThanOrEqual">
      <formula>95</formula>
    </cfRule>
    <cfRule type="cellIs" dxfId="422" priority="11" stopIfTrue="1" operator="between">
      <formula>95</formula>
      <formula>80.01</formula>
    </cfRule>
    <cfRule type="cellIs" dxfId="421" priority="12" stopIfTrue="1" operator="lessThanOrEqual">
      <formula>80</formula>
    </cfRule>
  </conditionalFormatting>
  <conditionalFormatting sqref="H6:K71">
    <cfRule type="cellIs" dxfId="420" priority="6" stopIfTrue="1" operator="greaterThanOrEqual">
      <formula>95</formula>
    </cfRule>
    <cfRule type="cellIs" dxfId="419" priority="7" stopIfTrue="1" operator="between">
      <formula>95</formula>
      <formula>80.01</formula>
    </cfRule>
    <cfRule type="cellIs" dxfId="418" priority="8" stopIfTrue="1" operator="lessThanOrEqual">
      <formula>80</formula>
    </cfRule>
  </conditionalFormatting>
  <pageMargins left="0.7" right="0.7" top="0.75" bottom="0.75" header="0.3" footer="0.3"/>
  <pageSetup orientation="portrait" horizont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93"/>
  <sheetViews>
    <sheetView showGridLines="0" zoomScale="80" zoomScaleNormal="80" workbookViewId="0">
      <selection activeCell="E6" sqref="E6"/>
    </sheetView>
  </sheetViews>
  <sheetFormatPr baseColWidth="10" defaultColWidth="11.44140625" defaultRowHeight="13.8"/>
  <cols>
    <col min="1" max="1" width="3" style="1" customWidth="1"/>
    <col min="2" max="2" width="38.33203125" style="1" customWidth="1"/>
    <col min="3" max="5" width="16.109375" style="57" customWidth="1"/>
    <col min="6" max="8" width="16.109375" style="1" customWidth="1"/>
    <col min="9" max="9" width="17.109375" style="1" customWidth="1"/>
    <col min="10" max="15" width="16.109375" style="1" customWidth="1"/>
    <col min="16" max="16" width="13.33203125" style="1" customWidth="1"/>
    <col min="17" max="16384" width="11.44140625" style="1"/>
  </cols>
  <sheetData>
    <row r="2" spans="1:18" ht="16.2">
      <c r="C2" s="9"/>
      <c r="D2" s="9"/>
      <c r="E2" s="9"/>
      <c r="I2" s="15"/>
      <c r="J2" s="111"/>
      <c r="K2" s="111"/>
      <c r="L2" s="15"/>
      <c r="M2" s="15"/>
      <c r="N2" s="15"/>
      <c r="O2" s="15"/>
      <c r="P2" s="15"/>
      <c r="Q2" s="112"/>
      <c r="R2" s="15"/>
    </row>
    <row r="3" spans="1:18" ht="16.2">
      <c r="C3" s="9"/>
      <c r="D3" s="9"/>
      <c r="E3" s="9"/>
      <c r="F3" s="10"/>
      <c r="G3" s="10"/>
      <c r="H3" s="10"/>
      <c r="I3" s="15"/>
      <c r="J3" s="111"/>
      <c r="K3" s="111"/>
      <c r="L3" s="15"/>
      <c r="M3" s="15"/>
      <c r="N3" s="15"/>
      <c r="O3" s="15"/>
      <c r="P3" s="15"/>
      <c r="Q3" s="15"/>
      <c r="R3" s="15"/>
    </row>
    <row r="4" spans="1:18" ht="16.2">
      <c r="C4" s="9"/>
      <c r="D4" s="9"/>
      <c r="E4" s="9"/>
      <c r="F4" s="10"/>
      <c r="G4" s="10"/>
      <c r="H4" s="10"/>
      <c r="I4" s="15"/>
      <c r="J4" s="111"/>
      <c r="K4" s="111"/>
      <c r="L4" s="15"/>
      <c r="M4" s="15"/>
      <c r="N4" s="15"/>
      <c r="O4" s="15"/>
      <c r="P4" s="15"/>
      <c r="Q4" s="15"/>
      <c r="R4" s="15"/>
    </row>
    <row r="5" spans="1:18" ht="16.2">
      <c r="C5" s="9"/>
      <c r="D5" s="9"/>
      <c r="E5" s="9"/>
      <c r="F5" s="10"/>
      <c r="G5" s="10"/>
      <c r="H5" s="10"/>
      <c r="I5" s="15"/>
      <c r="J5" s="15"/>
      <c r="K5" s="15"/>
      <c r="L5" s="15"/>
      <c r="M5" s="15"/>
      <c r="N5" s="15"/>
      <c r="O5" s="15"/>
      <c r="P5" s="15"/>
      <c r="Q5" s="15"/>
      <c r="R5" s="15"/>
    </row>
    <row r="6" spans="1:18">
      <c r="C6" s="1"/>
      <c r="D6" s="1"/>
      <c r="E6" s="1"/>
    </row>
    <row r="7" spans="1:18" ht="14.4" thickBot="1">
      <c r="F7" s="170"/>
      <c r="G7" s="170"/>
      <c r="H7" s="171"/>
      <c r="P7" s="174">
        <v>6922795</v>
      </c>
    </row>
    <row r="8" spans="1:18" s="37" customFormat="1" ht="87" customHeight="1" thickBot="1">
      <c r="B8" s="69" t="s">
        <v>7</v>
      </c>
      <c r="C8" s="105" t="s">
        <v>132</v>
      </c>
      <c r="D8" s="105" t="s">
        <v>133</v>
      </c>
      <c r="E8" s="163" t="s">
        <v>160</v>
      </c>
      <c r="F8" s="164" t="s">
        <v>161</v>
      </c>
      <c r="G8" s="164" t="s">
        <v>162</v>
      </c>
      <c r="H8" s="165" t="s">
        <v>163</v>
      </c>
      <c r="I8" s="166" t="s">
        <v>164</v>
      </c>
      <c r="J8" s="167" t="s">
        <v>165</v>
      </c>
      <c r="K8" s="167" t="s">
        <v>167</v>
      </c>
      <c r="L8" s="163" t="s">
        <v>168</v>
      </c>
      <c r="M8" s="168" t="s">
        <v>169</v>
      </c>
      <c r="N8" s="169" t="s">
        <v>166</v>
      </c>
      <c r="O8" s="166" t="s">
        <v>178</v>
      </c>
      <c r="P8" s="106" t="s">
        <v>0</v>
      </c>
    </row>
    <row r="9" spans="1:18" s="241" customFormat="1" ht="35.25" customHeight="1" thickBot="1">
      <c r="B9" s="242" t="s">
        <v>119</v>
      </c>
      <c r="C9" s="243">
        <f>SUM(C10:C41)+C42+C49+C60+C68</f>
        <v>13415</v>
      </c>
      <c r="D9" s="243">
        <f>SUM(D10:D41)+D42+D49+D60+D68</f>
        <v>845</v>
      </c>
      <c r="E9" s="244">
        <f t="shared" ref="E9:M9" si="0">SUM(E10:E41)</f>
        <v>651132</v>
      </c>
      <c r="F9" s="244">
        <f t="shared" si="0"/>
        <v>116998</v>
      </c>
      <c r="G9" s="244">
        <f t="shared" si="0"/>
        <v>536790</v>
      </c>
      <c r="H9" s="244">
        <f t="shared" si="0"/>
        <v>417664</v>
      </c>
      <c r="I9" s="244">
        <f t="shared" si="0"/>
        <v>92580</v>
      </c>
      <c r="J9" s="244">
        <f t="shared" si="0"/>
        <v>298898</v>
      </c>
      <c r="K9" s="244">
        <f t="shared" si="0"/>
        <v>44972</v>
      </c>
      <c r="L9" s="244">
        <f t="shared" si="0"/>
        <v>9658</v>
      </c>
      <c r="M9" s="244">
        <f t="shared" si="0"/>
        <v>2428</v>
      </c>
      <c r="N9" s="244">
        <f t="shared" ref="N9:O9" si="1">SUM(N10:N41)</f>
        <v>1185228</v>
      </c>
      <c r="O9" s="245">
        <f t="shared" si="1"/>
        <v>554074</v>
      </c>
      <c r="P9" s="246">
        <f>SUM(P10:P41)/32</f>
        <v>87.822517929742304</v>
      </c>
      <c r="Q9" s="247"/>
      <c r="R9" s="248"/>
    </row>
    <row r="10" spans="1:18" s="19" customFormat="1" ht="16.2">
      <c r="A10" s="37" t="s">
        <v>87</v>
      </c>
      <c r="B10" s="235" t="s">
        <v>20</v>
      </c>
      <c r="C10" s="236">
        <v>107</v>
      </c>
      <c r="D10" s="236">
        <v>7</v>
      </c>
      <c r="E10" s="237">
        <v>5244</v>
      </c>
      <c r="F10" s="237">
        <v>967</v>
      </c>
      <c r="G10" s="237">
        <v>4302</v>
      </c>
      <c r="H10" s="237">
        <v>3342</v>
      </c>
      <c r="I10" s="238">
        <v>747</v>
      </c>
      <c r="J10" s="238">
        <v>2401</v>
      </c>
      <c r="K10" s="238">
        <v>363</v>
      </c>
      <c r="L10" s="237">
        <v>84</v>
      </c>
      <c r="M10" s="238">
        <v>21</v>
      </c>
      <c r="N10" s="238">
        <v>9578</v>
      </c>
      <c r="O10" s="239">
        <v>6948</v>
      </c>
      <c r="P10" s="240">
        <v>94.069299834555466</v>
      </c>
      <c r="Q10" s="206"/>
      <c r="R10" s="65"/>
    </row>
    <row r="11" spans="1:18" s="19" customFormat="1" ht="16.2">
      <c r="A11" s="37" t="s">
        <v>88</v>
      </c>
      <c r="B11" s="119" t="s">
        <v>21</v>
      </c>
      <c r="C11" s="133">
        <v>181</v>
      </c>
      <c r="D11" s="133">
        <v>7</v>
      </c>
      <c r="E11" s="172">
        <v>8646</v>
      </c>
      <c r="F11" s="172">
        <v>1332</v>
      </c>
      <c r="G11" s="172">
        <v>6999</v>
      </c>
      <c r="H11" s="172">
        <v>5301</v>
      </c>
      <c r="I11" s="173">
        <v>1189</v>
      </c>
      <c r="J11" s="173">
        <v>3955</v>
      </c>
      <c r="K11" s="173">
        <v>591</v>
      </c>
      <c r="L11" s="172">
        <v>84</v>
      </c>
      <c r="M11" s="173">
        <v>21</v>
      </c>
      <c r="N11" s="173">
        <v>15356</v>
      </c>
      <c r="O11" s="208">
        <v>7355</v>
      </c>
      <c r="P11" s="213">
        <v>90.200258463482072</v>
      </c>
      <c r="Q11" s="206"/>
      <c r="R11" s="65"/>
    </row>
    <row r="12" spans="1:18" s="19" customFormat="1" ht="16.2">
      <c r="A12" s="25" t="s">
        <v>89</v>
      </c>
      <c r="B12" s="119" t="s">
        <v>22</v>
      </c>
      <c r="C12" s="133">
        <v>84</v>
      </c>
      <c r="D12" s="133">
        <v>7</v>
      </c>
      <c r="E12" s="172">
        <v>4175</v>
      </c>
      <c r="F12" s="172">
        <v>847</v>
      </c>
      <c r="G12" s="172">
        <v>3507</v>
      </c>
      <c r="H12" s="172">
        <v>2756</v>
      </c>
      <c r="I12" s="173">
        <v>605</v>
      </c>
      <c r="J12" s="173">
        <v>1918</v>
      </c>
      <c r="K12" s="173">
        <v>294</v>
      </c>
      <c r="L12" s="172">
        <v>84</v>
      </c>
      <c r="M12" s="173">
        <v>21</v>
      </c>
      <c r="N12" s="173">
        <v>7811</v>
      </c>
      <c r="O12" s="208">
        <v>3337</v>
      </c>
      <c r="P12" s="213">
        <v>86.735491351947218</v>
      </c>
      <c r="Q12" s="206"/>
      <c r="R12" s="65"/>
    </row>
    <row r="13" spans="1:18" s="19" customFormat="1" ht="16.2">
      <c r="A13" s="37" t="s">
        <v>90</v>
      </c>
      <c r="B13" s="119" t="s">
        <v>23</v>
      </c>
      <c r="C13" s="133">
        <v>111</v>
      </c>
      <c r="D13" s="133">
        <v>12</v>
      </c>
      <c r="E13" s="172">
        <v>5654</v>
      </c>
      <c r="F13" s="172">
        <v>1285</v>
      </c>
      <c r="G13" s="172">
        <v>4786</v>
      </c>
      <c r="H13" s="172">
        <v>3871</v>
      </c>
      <c r="I13" s="173">
        <v>845</v>
      </c>
      <c r="J13" s="173">
        <v>2595</v>
      </c>
      <c r="K13" s="173">
        <v>405</v>
      </c>
      <c r="L13" s="172">
        <v>134</v>
      </c>
      <c r="M13" s="173">
        <v>36</v>
      </c>
      <c r="N13" s="173">
        <v>10597</v>
      </c>
      <c r="O13" s="208">
        <v>3535</v>
      </c>
      <c r="P13" s="213">
        <v>81.457236247709034</v>
      </c>
      <c r="Q13" s="206"/>
      <c r="R13" s="65"/>
    </row>
    <row r="14" spans="1:18" s="19" customFormat="1" ht="16.2">
      <c r="A14" s="37" t="s">
        <v>91</v>
      </c>
      <c r="B14" s="119" t="s">
        <v>170</v>
      </c>
      <c r="C14" s="133">
        <v>174</v>
      </c>
      <c r="D14" s="133">
        <v>16</v>
      </c>
      <c r="E14" s="172">
        <v>8740</v>
      </c>
      <c r="F14" s="172">
        <v>1800</v>
      </c>
      <c r="G14" s="172">
        <v>7347</v>
      </c>
      <c r="H14" s="172">
        <v>5860</v>
      </c>
      <c r="I14" s="173">
        <v>1284</v>
      </c>
      <c r="J14" s="173">
        <v>4006</v>
      </c>
      <c r="K14" s="173">
        <v>612</v>
      </c>
      <c r="L14" s="172">
        <v>189</v>
      </c>
      <c r="M14" s="173">
        <v>48</v>
      </c>
      <c r="N14" s="173">
        <v>16646</v>
      </c>
      <c r="O14" s="208">
        <v>5979</v>
      </c>
      <c r="P14" s="213">
        <v>86.44477209536538</v>
      </c>
      <c r="Q14" s="206"/>
      <c r="R14" s="65"/>
    </row>
    <row r="15" spans="1:18" s="19" customFormat="1" ht="16.2">
      <c r="A15" s="37" t="s">
        <v>92</v>
      </c>
      <c r="B15" s="119" t="s">
        <v>24</v>
      </c>
      <c r="C15" s="133">
        <v>145</v>
      </c>
      <c r="D15" s="133">
        <v>6</v>
      </c>
      <c r="E15" s="172">
        <v>6749</v>
      </c>
      <c r="F15" s="172">
        <v>1083</v>
      </c>
      <c r="G15" s="172">
        <v>5544</v>
      </c>
      <c r="H15" s="172">
        <v>4228</v>
      </c>
      <c r="I15" s="173">
        <v>942</v>
      </c>
      <c r="J15" s="173">
        <v>2988</v>
      </c>
      <c r="K15" s="173">
        <v>447</v>
      </c>
      <c r="L15" s="172">
        <v>70</v>
      </c>
      <c r="M15" s="173">
        <v>18</v>
      </c>
      <c r="N15" s="173">
        <v>11800</v>
      </c>
      <c r="O15" s="208">
        <v>4404</v>
      </c>
      <c r="P15" s="213">
        <v>87.204041622681345</v>
      </c>
      <c r="Q15" s="206"/>
      <c r="R15" s="65"/>
    </row>
    <row r="16" spans="1:18" s="19" customFormat="1" ht="16.2">
      <c r="A16" s="160" t="s">
        <v>93</v>
      </c>
      <c r="B16" s="119" t="s">
        <v>25</v>
      </c>
      <c r="C16" s="133">
        <v>1031</v>
      </c>
      <c r="D16" s="133">
        <v>50</v>
      </c>
      <c r="E16" s="172">
        <v>49504</v>
      </c>
      <c r="F16" s="172">
        <v>8198</v>
      </c>
      <c r="G16" s="172">
        <v>40468</v>
      </c>
      <c r="H16" s="172">
        <v>31008</v>
      </c>
      <c r="I16" s="173">
        <v>6909</v>
      </c>
      <c r="J16" s="173">
        <v>22708</v>
      </c>
      <c r="K16" s="173">
        <v>3363</v>
      </c>
      <c r="L16" s="172">
        <v>589</v>
      </c>
      <c r="M16" s="173">
        <v>150</v>
      </c>
      <c r="N16" s="173">
        <v>87597</v>
      </c>
      <c r="O16" s="208">
        <v>23735</v>
      </c>
      <c r="P16" s="213">
        <v>80.673337607168278</v>
      </c>
      <c r="Q16" s="206"/>
      <c r="R16" s="65"/>
    </row>
    <row r="17" spans="1:18" s="19" customFormat="1" ht="16.2">
      <c r="A17" s="37" t="s">
        <v>94</v>
      </c>
      <c r="B17" s="119" t="s">
        <v>26</v>
      </c>
      <c r="C17" s="133">
        <v>268</v>
      </c>
      <c r="D17" s="133">
        <v>20</v>
      </c>
      <c r="E17" s="172">
        <v>13248</v>
      </c>
      <c r="F17" s="172">
        <v>2560</v>
      </c>
      <c r="G17" s="172">
        <v>11027</v>
      </c>
      <c r="H17" s="172">
        <v>8668</v>
      </c>
      <c r="I17" s="173">
        <v>1907</v>
      </c>
      <c r="J17" s="173">
        <v>6068</v>
      </c>
      <c r="K17" s="173">
        <v>924</v>
      </c>
      <c r="L17" s="172">
        <v>240</v>
      </c>
      <c r="M17" s="173">
        <v>60</v>
      </c>
      <c r="N17" s="173">
        <v>24504</v>
      </c>
      <c r="O17" s="208">
        <v>13667</v>
      </c>
      <c r="P17" s="213">
        <v>92.218245176995424</v>
      </c>
      <c r="Q17" s="206"/>
      <c r="R17" s="65"/>
    </row>
    <row r="18" spans="1:18" s="19" customFormat="1" ht="16.2">
      <c r="A18" s="37" t="s">
        <v>95</v>
      </c>
      <c r="B18" s="119" t="s">
        <v>156</v>
      </c>
      <c r="C18" s="133">
        <v>354</v>
      </c>
      <c r="D18" s="133">
        <v>59</v>
      </c>
      <c r="E18" s="172">
        <v>17846</v>
      </c>
      <c r="F18" s="172">
        <v>5361</v>
      </c>
      <c r="G18" s="172">
        <v>16738</v>
      </c>
      <c r="H18" s="172">
        <v>14162</v>
      </c>
      <c r="I18" s="173">
        <v>2997</v>
      </c>
      <c r="J18" s="173">
        <v>8688</v>
      </c>
      <c r="K18" s="173">
        <v>1401</v>
      </c>
      <c r="L18" s="172">
        <v>678</v>
      </c>
      <c r="M18" s="173">
        <v>171</v>
      </c>
      <c r="N18" s="173">
        <v>37676</v>
      </c>
      <c r="O18" s="208">
        <v>32489</v>
      </c>
      <c r="P18" s="213">
        <v>93.581746826453724</v>
      </c>
      <c r="Q18" s="206"/>
      <c r="R18" s="65"/>
    </row>
    <row r="19" spans="1:18" s="37" customFormat="1" ht="18" customHeight="1">
      <c r="A19" s="37" t="s">
        <v>96</v>
      </c>
      <c r="B19" s="119" t="s">
        <v>27</v>
      </c>
      <c r="C19" s="133">
        <v>246</v>
      </c>
      <c r="D19" s="133">
        <v>26</v>
      </c>
      <c r="E19" s="172">
        <v>12511</v>
      </c>
      <c r="F19" s="172">
        <v>2816</v>
      </c>
      <c r="G19" s="172">
        <v>10650</v>
      </c>
      <c r="H19" s="172">
        <v>8606</v>
      </c>
      <c r="I19" s="173">
        <v>1866</v>
      </c>
      <c r="J19" s="173">
        <v>5738</v>
      </c>
      <c r="K19" s="173">
        <v>894</v>
      </c>
      <c r="L19" s="172">
        <v>311</v>
      </c>
      <c r="M19" s="173">
        <v>78</v>
      </c>
      <c r="N19" s="173">
        <v>23865</v>
      </c>
      <c r="O19" s="208">
        <v>8467</v>
      </c>
      <c r="P19" s="213">
        <v>82.932156932883601</v>
      </c>
      <c r="Q19" s="206"/>
      <c r="R19" s="65"/>
    </row>
    <row r="20" spans="1:18" s="37" customFormat="1" ht="16.2">
      <c r="A20" s="37" t="s">
        <v>97</v>
      </c>
      <c r="B20" s="119" t="s">
        <v>28</v>
      </c>
      <c r="C20" s="133">
        <v>586</v>
      </c>
      <c r="D20" s="133">
        <v>45</v>
      </c>
      <c r="E20" s="172">
        <v>28979</v>
      </c>
      <c r="F20" s="172">
        <v>5675</v>
      </c>
      <c r="G20" s="172">
        <v>24201</v>
      </c>
      <c r="H20" s="172">
        <v>19061</v>
      </c>
      <c r="I20" s="173">
        <v>4191</v>
      </c>
      <c r="J20" s="173">
        <v>13296</v>
      </c>
      <c r="K20" s="173">
        <v>2028</v>
      </c>
      <c r="L20" s="172">
        <v>539</v>
      </c>
      <c r="M20" s="173">
        <v>135</v>
      </c>
      <c r="N20" s="173">
        <v>54161</v>
      </c>
      <c r="O20" s="208">
        <v>36001</v>
      </c>
      <c r="P20" s="213">
        <v>93.473333150043288</v>
      </c>
      <c r="Q20" s="206"/>
      <c r="R20" s="65"/>
    </row>
    <row r="21" spans="1:18" s="37" customFormat="1" ht="16.2">
      <c r="A21" s="37" t="s">
        <v>98</v>
      </c>
      <c r="B21" s="119" t="s">
        <v>29</v>
      </c>
      <c r="C21" s="133">
        <v>1013</v>
      </c>
      <c r="D21" s="133">
        <v>43</v>
      </c>
      <c r="E21" s="172">
        <v>48164</v>
      </c>
      <c r="F21" s="172">
        <v>7674</v>
      </c>
      <c r="G21" s="172">
        <v>37858</v>
      </c>
      <c r="H21" s="172">
        <v>29864</v>
      </c>
      <c r="I21" s="173">
        <v>6686</v>
      </c>
      <c r="J21" s="173">
        <v>22003</v>
      </c>
      <c r="K21" s="173">
        <v>3264</v>
      </c>
      <c r="L21" s="172">
        <v>494</v>
      </c>
      <c r="M21" s="173">
        <v>126</v>
      </c>
      <c r="N21" s="173">
        <v>84820</v>
      </c>
      <c r="O21" s="208">
        <v>25302</v>
      </c>
      <c r="P21" s="213">
        <v>81.691657343820594</v>
      </c>
      <c r="Q21" s="206"/>
      <c r="R21" s="65"/>
    </row>
    <row r="22" spans="1:18" s="37" customFormat="1" ht="16.2">
      <c r="A22" s="37" t="s">
        <v>99</v>
      </c>
      <c r="B22" s="119" t="s">
        <v>30</v>
      </c>
      <c r="C22" s="133">
        <v>538</v>
      </c>
      <c r="D22" s="133">
        <v>24</v>
      </c>
      <c r="E22" s="172">
        <v>25850</v>
      </c>
      <c r="F22" s="172">
        <v>4154</v>
      </c>
      <c r="G22" s="172">
        <v>21023</v>
      </c>
      <c r="H22" s="172">
        <v>16024</v>
      </c>
      <c r="I22" s="173">
        <v>3588</v>
      </c>
      <c r="J22" s="173">
        <v>11825</v>
      </c>
      <c r="K22" s="173">
        <v>1758</v>
      </c>
      <c r="L22" s="172">
        <v>288</v>
      </c>
      <c r="M22" s="173">
        <v>72</v>
      </c>
      <c r="N22" s="173">
        <v>45481</v>
      </c>
      <c r="O22" s="208">
        <v>22483</v>
      </c>
      <c r="P22" s="213">
        <v>85.955078361146633</v>
      </c>
      <c r="Q22" s="206"/>
      <c r="R22" s="65"/>
    </row>
    <row r="23" spans="1:18" s="37" customFormat="1" ht="16.2">
      <c r="A23" s="37" t="s">
        <v>100</v>
      </c>
      <c r="B23" s="119" t="s">
        <v>31</v>
      </c>
      <c r="C23" s="133">
        <v>627</v>
      </c>
      <c r="D23" s="133">
        <v>40</v>
      </c>
      <c r="E23" s="172">
        <v>30680</v>
      </c>
      <c r="F23" s="172">
        <v>5575</v>
      </c>
      <c r="G23" s="172">
        <v>25332</v>
      </c>
      <c r="H23" s="172">
        <v>19701</v>
      </c>
      <c r="I23" s="173">
        <v>4350</v>
      </c>
      <c r="J23" s="173">
        <v>14047</v>
      </c>
      <c r="K23" s="173">
        <v>2121</v>
      </c>
      <c r="L23" s="172">
        <v>480</v>
      </c>
      <c r="M23" s="173">
        <v>120</v>
      </c>
      <c r="N23" s="173">
        <v>56102</v>
      </c>
      <c r="O23" s="208">
        <v>29789</v>
      </c>
      <c r="P23" s="213">
        <v>90.952507548157769</v>
      </c>
      <c r="Q23" s="206"/>
      <c r="R23" s="65"/>
    </row>
    <row r="24" spans="1:18" s="19" customFormat="1" ht="16.2">
      <c r="A24" s="37" t="s">
        <v>101</v>
      </c>
      <c r="B24" s="119" t="s">
        <v>171</v>
      </c>
      <c r="C24" s="133">
        <v>1215</v>
      </c>
      <c r="D24" s="133">
        <v>71</v>
      </c>
      <c r="E24" s="172">
        <v>59064</v>
      </c>
      <c r="F24" s="172">
        <v>10403</v>
      </c>
      <c r="G24" s="172">
        <v>48614</v>
      </c>
      <c r="H24" s="172">
        <v>37607</v>
      </c>
      <c r="I24" s="173">
        <v>8346</v>
      </c>
      <c r="J24" s="173">
        <v>27055</v>
      </c>
      <c r="K24" s="173">
        <v>4065</v>
      </c>
      <c r="L24" s="172">
        <v>840</v>
      </c>
      <c r="M24" s="173">
        <v>210</v>
      </c>
      <c r="N24" s="173">
        <v>107432</v>
      </c>
      <c r="O24" s="208">
        <v>71724</v>
      </c>
      <c r="P24" s="213">
        <v>92.551287019225271</v>
      </c>
      <c r="Q24" s="206"/>
      <c r="R24" s="65"/>
    </row>
    <row r="25" spans="1:18" s="37" customFormat="1" ht="16.2">
      <c r="A25" s="37" t="s">
        <v>102</v>
      </c>
      <c r="B25" s="119" t="s">
        <v>172</v>
      </c>
      <c r="C25" s="133">
        <v>412</v>
      </c>
      <c r="D25" s="133">
        <v>27</v>
      </c>
      <c r="E25" s="172">
        <v>20194</v>
      </c>
      <c r="F25" s="172">
        <v>3707</v>
      </c>
      <c r="G25" s="172">
        <v>16695</v>
      </c>
      <c r="H25" s="172">
        <v>13007</v>
      </c>
      <c r="I25" s="173">
        <v>2877</v>
      </c>
      <c r="J25" s="173">
        <v>9246</v>
      </c>
      <c r="K25" s="173">
        <v>1398</v>
      </c>
      <c r="L25" s="172">
        <v>324</v>
      </c>
      <c r="M25" s="173">
        <v>81</v>
      </c>
      <c r="N25" s="173">
        <v>36993</v>
      </c>
      <c r="O25" s="208">
        <v>22475</v>
      </c>
      <c r="P25" s="213">
        <v>90.467837545214252</v>
      </c>
      <c r="Q25" s="206"/>
      <c r="R25" s="65"/>
    </row>
    <row r="26" spans="1:18" s="19" customFormat="1" ht="16.2">
      <c r="A26" s="37" t="s">
        <v>103</v>
      </c>
      <c r="B26" s="119" t="s">
        <v>34</v>
      </c>
      <c r="C26" s="133">
        <v>237</v>
      </c>
      <c r="D26" s="133">
        <v>11</v>
      </c>
      <c r="E26" s="172">
        <v>11408</v>
      </c>
      <c r="F26" s="172">
        <v>1856</v>
      </c>
      <c r="G26" s="172">
        <v>9291</v>
      </c>
      <c r="H26" s="172">
        <v>7097</v>
      </c>
      <c r="I26" s="173">
        <v>1587</v>
      </c>
      <c r="J26" s="173">
        <v>5219</v>
      </c>
      <c r="K26" s="173">
        <v>780</v>
      </c>
      <c r="L26" s="172">
        <v>132</v>
      </c>
      <c r="M26" s="173">
        <v>33</v>
      </c>
      <c r="N26" s="173">
        <v>20379</v>
      </c>
      <c r="O26" s="208">
        <v>15871</v>
      </c>
      <c r="P26" s="213">
        <v>95.506178314338456</v>
      </c>
      <c r="Q26" s="206"/>
      <c r="R26" s="65"/>
    </row>
    <row r="27" spans="1:18" s="37" customFormat="1" ht="16.2">
      <c r="A27" s="37" t="s">
        <v>104</v>
      </c>
      <c r="B27" s="119" t="s">
        <v>35</v>
      </c>
      <c r="C27" s="133">
        <v>264</v>
      </c>
      <c r="D27" s="133">
        <v>13</v>
      </c>
      <c r="E27" s="172">
        <v>12742</v>
      </c>
      <c r="F27" s="172">
        <v>2113</v>
      </c>
      <c r="G27" s="172">
        <v>10401</v>
      </c>
      <c r="H27" s="172">
        <v>7969</v>
      </c>
      <c r="I27" s="173">
        <v>1779</v>
      </c>
      <c r="J27" s="173">
        <v>5830</v>
      </c>
      <c r="K27" s="173">
        <v>870</v>
      </c>
      <c r="L27" s="172">
        <v>156</v>
      </c>
      <c r="M27" s="173">
        <v>39</v>
      </c>
      <c r="N27" s="173">
        <v>22931</v>
      </c>
      <c r="O27" s="208">
        <v>6497</v>
      </c>
      <c r="P27" s="213">
        <v>83.105040149898116</v>
      </c>
      <c r="Q27" s="206"/>
      <c r="R27" s="65"/>
    </row>
    <row r="28" spans="1:18" s="37" customFormat="1" ht="16.2">
      <c r="A28" s="37" t="s">
        <v>105</v>
      </c>
      <c r="B28" s="119" t="s">
        <v>173</v>
      </c>
      <c r="C28" s="133">
        <v>439</v>
      </c>
      <c r="D28" s="133">
        <v>13</v>
      </c>
      <c r="E28" s="172">
        <v>20790</v>
      </c>
      <c r="F28" s="172">
        <v>2988</v>
      </c>
      <c r="G28" s="172">
        <v>16694</v>
      </c>
      <c r="H28" s="172">
        <v>12517</v>
      </c>
      <c r="I28" s="173">
        <v>2829</v>
      </c>
      <c r="J28" s="173">
        <v>9505</v>
      </c>
      <c r="K28" s="173">
        <v>1389</v>
      </c>
      <c r="L28" s="172">
        <v>155</v>
      </c>
      <c r="M28" s="173">
        <v>39</v>
      </c>
      <c r="N28" s="173">
        <v>37049</v>
      </c>
      <c r="O28" s="208">
        <v>13119</v>
      </c>
      <c r="P28" s="213">
        <v>90.05192674800017</v>
      </c>
      <c r="Q28" s="206"/>
      <c r="R28" s="65"/>
    </row>
    <row r="29" spans="1:18" s="37" customFormat="1" ht="16.2">
      <c r="A29" s="37" t="s">
        <v>106</v>
      </c>
      <c r="B29" s="119" t="s">
        <v>37</v>
      </c>
      <c r="C29" s="133">
        <v>880</v>
      </c>
      <c r="D29" s="133">
        <v>38</v>
      </c>
      <c r="E29" s="172">
        <v>41378</v>
      </c>
      <c r="F29" s="172">
        <v>6695</v>
      </c>
      <c r="G29" s="172">
        <v>34020</v>
      </c>
      <c r="H29" s="172">
        <v>25936</v>
      </c>
      <c r="I29" s="173">
        <v>5819</v>
      </c>
      <c r="J29" s="173">
        <v>19187</v>
      </c>
      <c r="K29" s="173">
        <v>2846</v>
      </c>
      <c r="L29" s="172">
        <v>428</v>
      </c>
      <c r="M29" s="173">
        <v>108</v>
      </c>
      <c r="N29" s="173">
        <v>74126</v>
      </c>
      <c r="O29" s="208">
        <v>26795</v>
      </c>
      <c r="P29" s="213">
        <v>83.176000123387382</v>
      </c>
      <c r="Q29" s="206"/>
      <c r="R29" s="65"/>
    </row>
    <row r="30" spans="1:18" s="19" customFormat="1" ht="16.2">
      <c r="A30" s="37" t="s">
        <v>107</v>
      </c>
      <c r="B30" s="119" t="s">
        <v>38</v>
      </c>
      <c r="C30" s="133">
        <v>700</v>
      </c>
      <c r="D30" s="133">
        <v>53</v>
      </c>
      <c r="E30" s="172">
        <v>34637</v>
      </c>
      <c r="F30" s="172">
        <v>6733</v>
      </c>
      <c r="G30" s="172">
        <v>28857</v>
      </c>
      <c r="H30" s="172">
        <v>22705</v>
      </c>
      <c r="I30" s="173">
        <v>4995</v>
      </c>
      <c r="J30" s="173">
        <v>15866</v>
      </c>
      <c r="K30" s="173">
        <v>2418</v>
      </c>
      <c r="L30" s="172">
        <v>635</v>
      </c>
      <c r="M30" s="173">
        <v>159</v>
      </c>
      <c r="N30" s="173">
        <v>64229</v>
      </c>
      <c r="O30" s="208">
        <v>31065</v>
      </c>
      <c r="P30" s="213">
        <v>88.061348637210429</v>
      </c>
      <c r="Q30" s="206"/>
      <c r="R30" s="65"/>
    </row>
    <row r="31" spans="1:18" s="37" customFormat="1" ht="16.2">
      <c r="A31" s="37" t="s">
        <v>108</v>
      </c>
      <c r="B31" s="119" t="s">
        <v>174</v>
      </c>
      <c r="C31" s="133">
        <v>236</v>
      </c>
      <c r="D31" s="133">
        <v>6</v>
      </c>
      <c r="E31" s="172">
        <v>11128</v>
      </c>
      <c r="F31" s="172">
        <v>1546</v>
      </c>
      <c r="G31" s="172">
        <v>8909</v>
      </c>
      <c r="H31" s="172">
        <v>6646</v>
      </c>
      <c r="I31" s="173">
        <v>1505</v>
      </c>
      <c r="J31" s="173">
        <v>5088</v>
      </c>
      <c r="K31" s="173">
        <v>744</v>
      </c>
      <c r="L31" s="172">
        <v>69</v>
      </c>
      <c r="M31" s="173">
        <v>18</v>
      </c>
      <c r="N31" s="173">
        <v>19330</v>
      </c>
      <c r="O31" s="208">
        <v>10073</v>
      </c>
      <c r="P31" s="213">
        <v>90.542866331696615</v>
      </c>
      <c r="Q31" s="206"/>
      <c r="R31" s="65"/>
    </row>
    <row r="32" spans="1:18" s="37" customFormat="1" ht="16.2">
      <c r="A32" s="37" t="s">
        <v>109</v>
      </c>
      <c r="B32" s="119" t="s">
        <v>40</v>
      </c>
      <c r="C32" s="133">
        <v>206</v>
      </c>
      <c r="D32" s="133">
        <v>13</v>
      </c>
      <c r="E32" s="172">
        <v>9919</v>
      </c>
      <c r="F32" s="172">
        <v>1812</v>
      </c>
      <c r="G32" s="172">
        <v>8216</v>
      </c>
      <c r="H32" s="172">
        <v>6395</v>
      </c>
      <c r="I32" s="173">
        <v>1409</v>
      </c>
      <c r="J32" s="173">
        <v>4547</v>
      </c>
      <c r="K32" s="173">
        <v>678</v>
      </c>
      <c r="L32" s="172">
        <v>117</v>
      </c>
      <c r="M32" s="173">
        <v>30</v>
      </c>
      <c r="N32" s="173">
        <v>17580</v>
      </c>
      <c r="O32" s="208">
        <v>8263</v>
      </c>
      <c r="P32" s="213">
        <v>85.678731404387634</v>
      </c>
      <c r="Q32" s="206"/>
      <c r="R32" s="65"/>
    </row>
    <row r="33" spans="1:18" s="37" customFormat="1" ht="16.2">
      <c r="A33" s="37" t="s">
        <v>110</v>
      </c>
      <c r="B33" s="119" t="s">
        <v>175</v>
      </c>
      <c r="C33" s="133">
        <v>300</v>
      </c>
      <c r="D33" s="133">
        <v>16</v>
      </c>
      <c r="E33" s="172">
        <v>14536</v>
      </c>
      <c r="F33" s="172">
        <v>2476</v>
      </c>
      <c r="G33" s="172">
        <v>11904</v>
      </c>
      <c r="H33" s="172">
        <v>9160</v>
      </c>
      <c r="I33" s="173">
        <v>2040</v>
      </c>
      <c r="J33" s="173">
        <v>6652</v>
      </c>
      <c r="K33" s="173">
        <v>996</v>
      </c>
      <c r="L33" s="172">
        <v>192</v>
      </c>
      <c r="M33" s="173">
        <v>48</v>
      </c>
      <c r="N33" s="173">
        <v>26319</v>
      </c>
      <c r="O33" s="208">
        <v>10460</v>
      </c>
      <c r="P33" s="213">
        <v>88.598984253254912</v>
      </c>
      <c r="Q33" s="206"/>
      <c r="R33" s="65"/>
    </row>
    <row r="34" spans="1:18" s="37" customFormat="1" ht="16.2">
      <c r="A34" s="37" t="s">
        <v>111</v>
      </c>
      <c r="B34" s="119" t="s">
        <v>42</v>
      </c>
      <c r="C34" s="133">
        <v>308</v>
      </c>
      <c r="D34" s="133">
        <v>24</v>
      </c>
      <c r="E34" s="172">
        <v>15083</v>
      </c>
      <c r="F34" s="172">
        <v>2996</v>
      </c>
      <c r="G34" s="172">
        <v>12606</v>
      </c>
      <c r="H34" s="172">
        <v>9995</v>
      </c>
      <c r="I34" s="173">
        <v>2193</v>
      </c>
      <c r="J34" s="173">
        <v>6952</v>
      </c>
      <c r="K34" s="173">
        <v>1065</v>
      </c>
      <c r="L34" s="172">
        <v>286</v>
      </c>
      <c r="M34" s="173">
        <v>72</v>
      </c>
      <c r="N34" s="173">
        <v>28083</v>
      </c>
      <c r="O34" s="208">
        <v>10002</v>
      </c>
      <c r="P34" s="213">
        <v>84.717425523629345</v>
      </c>
      <c r="Q34" s="206"/>
      <c r="R34" s="65"/>
    </row>
    <row r="35" spans="1:18" s="37" customFormat="1" ht="16.2">
      <c r="A35" s="37" t="s">
        <v>112</v>
      </c>
      <c r="B35" s="119" t="s">
        <v>43</v>
      </c>
      <c r="C35" s="133">
        <v>347</v>
      </c>
      <c r="D35" s="133">
        <v>19</v>
      </c>
      <c r="E35" s="172">
        <v>16788</v>
      </c>
      <c r="F35" s="172">
        <v>2888</v>
      </c>
      <c r="G35" s="172">
        <v>13730</v>
      </c>
      <c r="H35" s="172">
        <v>10602</v>
      </c>
      <c r="I35" s="173">
        <v>2365</v>
      </c>
      <c r="J35" s="173">
        <v>7684</v>
      </c>
      <c r="K35" s="173">
        <v>1143</v>
      </c>
      <c r="L35" s="172">
        <v>216</v>
      </c>
      <c r="M35" s="173">
        <v>54</v>
      </c>
      <c r="N35" s="173">
        <v>30203</v>
      </c>
      <c r="O35" s="208">
        <v>8557</v>
      </c>
      <c r="P35" s="213">
        <v>82.042561529833023</v>
      </c>
      <c r="Q35" s="206"/>
      <c r="R35" s="65"/>
    </row>
    <row r="36" spans="1:18" s="37" customFormat="1" ht="16.2">
      <c r="A36" s="37" t="s">
        <v>113</v>
      </c>
      <c r="B36" s="119" t="s">
        <v>44</v>
      </c>
      <c r="C36" s="133">
        <v>592</v>
      </c>
      <c r="D36" s="133">
        <v>25</v>
      </c>
      <c r="E36" s="172">
        <v>28382</v>
      </c>
      <c r="F36" s="172">
        <v>4485</v>
      </c>
      <c r="G36" s="172">
        <v>23036</v>
      </c>
      <c r="H36" s="172">
        <v>17517</v>
      </c>
      <c r="I36" s="173">
        <v>3927</v>
      </c>
      <c r="J36" s="173">
        <v>12982</v>
      </c>
      <c r="K36" s="173">
        <v>1914</v>
      </c>
      <c r="L36" s="172">
        <v>300</v>
      </c>
      <c r="M36" s="173">
        <v>75</v>
      </c>
      <c r="N36" s="173">
        <v>50766</v>
      </c>
      <c r="O36" s="208">
        <v>21598</v>
      </c>
      <c r="P36" s="213">
        <v>89.001196137511357</v>
      </c>
      <c r="Q36" s="206"/>
      <c r="R36" s="65"/>
    </row>
    <row r="37" spans="1:18" s="19" customFormat="1" ht="16.2">
      <c r="A37" s="37" t="s">
        <v>114</v>
      </c>
      <c r="B37" s="119" t="s">
        <v>45</v>
      </c>
      <c r="C37" s="133">
        <v>356</v>
      </c>
      <c r="D37" s="133">
        <v>28</v>
      </c>
      <c r="E37" s="172">
        <v>17617</v>
      </c>
      <c r="F37" s="172">
        <v>3488</v>
      </c>
      <c r="G37" s="172">
        <v>14748</v>
      </c>
      <c r="H37" s="172">
        <v>11636</v>
      </c>
      <c r="I37" s="173">
        <v>2556</v>
      </c>
      <c r="J37" s="173">
        <v>8092</v>
      </c>
      <c r="K37" s="173">
        <v>1236</v>
      </c>
      <c r="L37" s="172">
        <v>336</v>
      </c>
      <c r="M37" s="173">
        <v>84</v>
      </c>
      <c r="N37" s="173">
        <v>32808</v>
      </c>
      <c r="O37" s="208">
        <v>13134</v>
      </c>
      <c r="P37" s="213">
        <v>85.554627999161482</v>
      </c>
      <c r="Q37" s="206"/>
      <c r="R37" s="65"/>
    </row>
    <row r="38" spans="1:18" s="37" customFormat="1" ht="16.2">
      <c r="A38" s="37" t="s">
        <v>115</v>
      </c>
      <c r="B38" s="119" t="s">
        <v>46</v>
      </c>
      <c r="C38" s="133">
        <v>199</v>
      </c>
      <c r="D38" s="133">
        <v>12</v>
      </c>
      <c r="E38" s="172">
        <v>9706</v>
      </c>
      <c r="F38" s="172">
        <v>1726</v>
      </c>
      <c r="G38" s="172">
        <v>7965</v>
      </c>
      <c r="H38" s="172">
        <v>6185</v>
      </c>
      <c r="I38" s="173">
        <v>1374</v>
      </c>
      <c r="J38" s="173">
        <v>4443</v>
      </c>
      <c r="K38" s="173">
        <v>669</v>
      </c>
      <c r="L38" s="172">
        <v>144</v>
      </c>
      <c r="M38" s="173">
        <v>36</v>
      </c>
      <c r="N38" s="173">
        <v>17221</v>
      </c>
      <c r="O38" s="208">
        <v>8319</v>
      </c>
      <c r="P38" s="213">
        <v>90.78249144859673</v>
      </c>
      <c r="Q38" s="206"/>
      <c r="R38" s="65"/>
    </row>
    <row r="39" spans="1:18" s="37" customFormat="1" ht="16.2">
      <c r="A39" s="37" t="s">
        <v>116</v>
      </c>
      <c r="B39" s="119" t="s">
        <v>176</v>
      </c>
      <c r="C39" s="133">
        <v>841</v>
      </c>
      <c r="D39" s="133">
        <v>60</v>
      </c>
      <c r="E39" s="172">
        <v>41439</v>
      </c>
      <c r="F39" s="172">
        <v>7865</v>
      </c>
      <c r="G39" s="172">
        <v>34416</v>
      </c>
      <c r="H39" s="172">
        <v>26966</v>
      </c>
      <c r="I39" s="173">
        <v>5946</v>
      </c>
      <c r="J39" s="173">
        <v>18981</v>
      </c>
      <c r="K39" s="173">
        <v>2883</v>
      </c>
      <c r="L39" s="172">
        <v>720</v>
      </c>
      <c r="M39" s="173">
        <v>180</v>
      </c>
      <c r="N39" s="173">
        <v>76513</v>
      </c>
      <c r="O39" s="208">
        <v>34300</v>
      </c>
      <c r="P39" s="213">
        <v>85.922852802027109</v>
      </c>
      <c r="Q39" s="206"/>
      <c r="R39" s="65"/>
    </row>
    <row r="40" spans="1:18" s="37" customFormat="1" ht="16.2">
      <c r="A40" s="37" t="s">
        <v>117</v>
      </c>
      <c r="B40" s="119" t="s">
        <v>177</v>
      </c>
      <c r="C40" s="133">
        <v>166</v>
      </c>
      <c r="D40" s="133">
        <v>11</v>
      </c>
      <c r="E40" s="172">
        <v>8095</v>
      </c>
      <c r="F40" s="172">
        <v>1556</v>
      </c>
      <c r="G40" s="172">
        <v>6736</v>
      </c>
      <c r="H40" s="172">
        <v>5294</v>
      </c>
      <c r="I40" s="173">
        <v>1169</v>
      </c>
      <c r="J40" s="173">
        <v>3729</v>
      </c>
      <c r="K40" s="173">
        <v>567</v>
      </c>
      <c r="L40" s="172">
        <v>128</v>
      </c>
      <c r="M40" s="173">
        <v>31</v>
      </c>
      <c r="N40" s="173">
        <v>14692</v>
      </c>
      <c r="O40" s="208">
        <v>7245</v>
      </c>
      <c r="P40" s="213">
        <v>89.989230237741253</v>
      </c>
      <c r="Q40" s="206"/>
      <c r="R40" s="65"/>
    </row>
    <row r="41" spans="1:18" s="37" customFormat="1" ht="16.8" thickBot="1">
      <c r="A41" s="37" t="s">
        <v>118</v>
      </c>
      <c r="B41" s="226" t="s">
        <v>49</v>
      </c>
      <c r="C41" s="227">
        <v>248</v>
      </c>
      <c r="D41" s="227">
        <v>18</v>
      </c>
      <c r="E41" s="228">
        <v>12236</v>
      </c>
      <c r="F41" s="228">
        <v>2338</v>
      </c>
      <c r="G41" s="228">
        <v>10170</v>
      </c>
      <c r="H41" s="228">
        <v>7978</v>
      </c>
      <c r="I41" s="229">
        <v>1758</v>
      </c>
      <c r="J41" s="229">
        <v>5604</v>
      </c>
      <c r="K41" s="229">
        <v>846</v>
      </c>
      <c r="L41" s="228">
        <v>216</v>
      </c>
      <c r="M41" s="229">
        <v>54</v>
      </c>
      <c r="N41" s="229">
        <v>22580</v>
      </c>
      <c r="O41" s="230">
        <v>11086</v>
      </c>
      <c r="P41" s="231">
        <v>86.980824984230139</v>
      </c>
      <c r="Q41" s="206"/>
      <c r="R41" s="65"/>
    </row>
    <row r="42" spans="1:18" s="37" customFormat="1" ht="16.8" thickBot="1">
      <c r="B42" s="74" t="s">
        <v>2</v>
      </c>
      <c r="C42" s="232">
        <f t="shared" ref="C42:O42" si="2">SUM(C43:C48)</f>
        <v>1</v>
      </c>
      <c r="D42" s="232">
        <f t="shared" si="2"/>
        <v>5</v>
      </c>
      <c r="E42" s="233">
        <f t="shared" si="2"/>
        <v>274</v>
      </c>
      <c r="F42" s="233">
        <f t="shared" si="2"/>
        <v>311</v>
      </c>
      <c r="G42" s="233">
        <f t="shared" si="2"/>
        <v>377</v>
      </c>
      <c r="H42" s="233">
        <f t="shared" si="2"/>
        <v>442</v>
      </c>
      <c r="I42" s="233">
        <f t="shared" si="2"/>
        <v>81</v>
      </c>
      <c r="J42" s="233">
        <f t="shared" si="2"/>
        <v>126</v>
      </c>
      <c r="K42" s="233">
        <f t="shared" si="2"/>
        <v>33</v>
      </c>
      <c r="L42" s="233">
        <f t="shared" si="2"/>
        <v>57</v>
      </c>
      <c r="M42" s="233">
        <f t="shared" si="2"/>
        <v>15</v>
      </c>
      <c r="N42" s="233">
        <f t="shared" si="2"/>
        <v>976</v>
      </c>
      <c r="O42" s="234">
        <f t="shared" si="2"/>
        <v>1042</v>
      </c>
      <c r="P42" s="225">
        <f>SUM(P43:P48)/6</f>
        <v>94.42254293021557</v>
      </c>
      <c r="Q42" s="207"/>
      <c r="R42" s="65"/>
    </row>
    <row r="43" spans="1:18" s="37" customFormat="1" ht="15.6">
      <c r="B43" s="221" t="s">
        <v>50</v>
      </c>
      <c r="C43" s="222">
        <v>0</v>
      </c>
      <c r="D43" s="222">
        <v>1</v>
      </c>
      <c r="E43" s="222">
        <v>45</v>
      </c>
      <c r="F43" s="222">
        <v>61</v>
      </c>
      <c r="G43" s="222">
        <v>69</v>
      </c>
      <c r="H43" s="222">
        <v>85</v>
      </c>
      <c r="I43" s="223">
        <v>15</v>
      </c>
      <c r="J43" s="223">
        <v>21</v>
      </c>
      <c r="K43" s="223">
        <v>6</v>
      </c>
      <c r="L43" s="222">
        <v>11</v>
      </c>
      <c r="M43" s="223">
        <v>3</v>
      </c>
      <c r="N43" s="223">
        <v>180</v>
      </c>
      <c r="O43" s="224">
        <v>199</v>
      </c>
      <c r="P43" s="215">
        <v>99.714285714285708</v>
      </c>
      <c r="Q43" s="207"/>
      <c r="R43" s="65"/>
    </row>
    <row r="44" spans="1:18" s="37" customFormat="1" ht="24">
      <c r="B44" s="175" t="s">
        <v>51</v>
      </c>
      <c r="C44" s="177">
        <v>0</v>
      </c>
      <c r="D44" s="177">
        <v>1</v>
      </c>
      <c r="E44" s="177">
        <v>46</v>
      </c>
      <c r="F44" s="177">
        <v>61</v>
      </c>
      <c r="G44" s="177">
        <v>69</v>
      </c>
      <c r="H44" s="177">
        <v>85</v>
      </c>
      <c r="I44" s="178">
        <v>15</v>
      </c>
      <c r="J44" s="178">
        <v>21</v>
      </c>
      <c r="K44" s="178">
        <v>6</v>
      </c>
      <c r="L44" s="177">
        <v>12</v>
      </c>
      <c r="M44" s="178">
        <v>3</v>
      </c>
      <c r="N44" s="178">
        <v>180</v>
      </c>
      <c r="O44" s="209">
        <v>199</v>
      </c>
      <c r="P44" s="212">
        <v>100</v>
      </c>
      <c r="Q44" s="207"/>
      <c r="R44" s="65"/>
    </row>
    <row r="45" spans="1:18" s="37" customFormat="1" ht="15.6">
      <c r="B45" s="175" t="s">
        <v>52</v>
      </c>
      <c r="C45" s="177">
        <v>0</v>
      </c>
      <c r="D45" s="177">
        <v>1</v>
      </c>
      <c r="E45" s="177">
        <v>46</v>
      </c>
      <c r="F45" s="177">
        <v>60</v>
      </c>
      <c r="G45" s="177">
        <v>66</v>
      </c>
      <c r="H45" s="177">
        <v>80</v>
      </c>
      <c r="I45" s="178">
        <v>15</v>
      </c>
      <c r="J45" s="178">
        <v>21</v>
      </c>
      <c r="K45" s="178">
        <v>6</v>
      </c>
      <c r="L45" s="177">
        <v>12</v>
      </c>
      <c r="M45" s="178">
        <v>3</v>
      </c>
      <c r="N45" s="178">
        <v>180</v>
      </c>
      <c r="O45" s="209">
        <v>192</v>
      </c>
      <c r="P45" s="212">
        <v>97.571428571428569</v>
      </c>
      <c r="Q45" s="207"/>
      <c r="R45" s="65"/>
    </row>
    <row r="46" spans="1:18" s="37" customFormat="1" ht="24">
      <c r="B46" s="175" t="s">
        <v>126</v>
      </c>
      <c r="C46" s="177">
        <v>1</v>
      </c>
      <c r="D46" s="177">
        <v>0</v>
      </c>
      <c r="E46" s="177">
        <v>46</v>
      </c>
      <c r="F46" s="177">
        <v>7</v>
      </c>
      <c r="G46" s="177">
        <v>35</v>
      </c>
      <c r="H46" s="177">
        <v>22</v>
      </c>
      <c r="I46" s="178">
        <v>6</v>
      </c>
      <c r="J46" s="178">
        <v>21</v>
      </c>
      <c r="K46" s="178">
        <v>3</v>
      </c>
      <c r="L46" s="177">
        <v>0</v>
      </c>
      <c r="M46" s="178">
        <v>0</v>
      </c>
      <c r="N46" s="178">
        <v>77</v>
      </c>
      <c r="O46" s="209">
        <v>54</v>
      </c>
      <c r="P46" s="212">
        <v>69.820971867007671</v>
      </c>
      <c r="Q46" s="207"/>
      <c r="R46" s="65"/>
    </row>
    <row r="47" spans="1:18" s="37" customFormat="1" ht="15.6">
      <c r="B47" s="175" t="s">
        <v>120</v>
      </c>
      <c r="C47" s="177">
        <v>0</v>
      </c>
      <c r="D47" s="177">
        <v>1</v>
      </c>
      <c r="E47" s="177">
        <v>45</v>
      </c>
      <c r="F47" s="177">
        <v>61</v>
      </c>
      <c r="G47" s="177">
        <v>69</v>
      </c>
      <c r="H47" s="177">
        <v>85</v>
      </c>
      <c r="I47" s="178">
        <v>15</v>
      </c>
      <c r="J47" s="178">
        <v>21</v>
      </c>
      <c r="K47" s="178">
        <v>6</v>
      </c>
      <c r="L47" s="177">
        <v>11</v>
      </c>
      <c r="M47" s="178">
        <v>3</v>
      </c>
      <c r="N47" s="178">
        <v>180</v>
      </c>
      <c r="O47" s="209">
        <v>199</v>
      </c>
      <c r="P47" s="212">
        <v>99.714285714285708</v>
      </c>
      <c r="Q47" s="207"/>
      <c r="R47" s="65"/>
    </row>
    <row r="48" spans="1:18" s="37" customFormat="1" ht="16.2" thickBot="1">
      <c r="B48" s="216" t="s">
        <v>53</v>
      </c>
      <c r="C48" s="217">
        <v>0</v>
      </c>
      <c r="D48" s="217">
        <v>1</v>
      </c>
      <c r="E48" s="217">
        <v>46</v>
      </c>
      <c r="F48" s="217">
        <v>61</v>
      </c>
      <c r="G48" s="217">
        <v>69</v>
      </c>
      <c r="H48" s="217">
        <v>85</v>
      </c>
      <c r="I48" s="218">
        <v>15</v>
      </c>
      <c r="J48" s="218">
        <v>21</v>
      </c>
      <c r="K48" s="218">
        <v>6</v>
      </c>
      <c r="L48" s="217">
        <v>11</v>
      </c>
      <c r="M48" s="218">
        <v>3</v>
      </c>
      <c r="N48" s="218">
        <v>179</v>
      </c>
      <c r="O48" s="219">
        <v>199</v>
      </c>
      <c r="P48" s="220">
        <v>99.714285714285708</v>
      </c>
      <c r="Q48" s="207"/>
      <c r="R48" s="65"/>
    </row>
    <row r="49" spans="2:18" s="37" customFormat="1" ht="16.8" thickBot="1">
      <c r="B49" s="74" t="s">
        <v>3</v>
      </c>
      <c r="C49" s="181">
        <f t="shared" ref="C49:O49" si="3">SUM(C50:C59)</f>
        <v>0</v>
      </c>
      <c r="D49" s="181">
        <f t="shared" si="3"/>
        <v>10</v>
      </c>
      <c r="E49" s="181">
        <f t="shared" si="3"/>
        <v>460</v>
      </c>
      <c r="F49" s="181">
        <f t="shared" si="3"/>
        <v>610</v>
      </c>
      <c r="G49" s="181">
        <f t="shared" si="3"/>
        <v>689</v>
      </c>
      <c r="H49" s="181">
        <f t="shared" si="3"/>
        <v>850</v>
      </c>
      <c r="I49" s="181">
        <f t="shared" si="3"/>
        <v>150</v>
      </c>
      <c r="J49" s="181">
        <f t="shared" si="3"/>
        <v>210</v>
      </c>
      <c r="K49" s="181">
        <f t="shared" si="3"/>
        <v>60</v>
      </c>
      <c r="L49" s="181">
        <f t="shared" si="3"/>
        <v>118</v>
      </c>
      <c r="M49" s="181">
        <f t="shared" si="3"/>
        <v>30</v>
      </c>
      <c r="N49" s="181">
        <f t="shared" si="3"/>
        <v>899</v>
      </c>
      <c r="O49" s="211">
        <f t="shared" si="3"/>
        <v>1781</v>
      </c>
      <c r="P49" s="225">
        <f>SUM(P50:P59)/10</f>
        <v>96.490939044481053</v>
      </c>
      <c r="Q49" s="207"/>
      <c r="R49" s="65"/>
    </row>
    <row r="50" spans="2:18" s="37" customFormat="1" ht="15.6">
      <c r="B50" s="221" t="s">
        <v>54</v>
      </c>
      <c r="C50" s="222">
        <v>0</v>
      </c>
      <c r="D50" s="222">
        <v>1</v>
      </c>
      <c r="E50" s="222">
        <v>46</v>
      </c>
      <c r="F50" s="222">
        <v>61</v>
      </c>
      <c r="G50" s="222">
        <v>69</v>
      </c>
      <c r="H50" s="222">
        <v>85</v>
      </c>
      <c r="I50" s="223">
        <v>15</v>
      </c>
      <c r="J50" s="223">
        <v>21</v>
      </c>
      <c r="K50" s="223">
        <v>6</v>
      </c>
      <c r="L50" s="222">
        <v>11</v>
      </c>
      <c r="M50" s="223">
        <v>3</v>
      </c>
      <c r="N50" s="223">
        <v>90</v>
      </c>
      <c r="O50" s="224">
        <v>169</v>
      </c>
      <c r="P50" s="215">
        <v>94.89291598023064</v>
      </c>
      <c r="Q50" s="207"/>
      <c r="R50" s="65"/>
    </row>
    <row r="51" spans="2:18" s="37" customFormat="1" ht="15.6">
      <c r="B51" s="175" t="s">
        <v>55</v>
      </c>
      <c r="C51" s="177">
        <v>0</v>
      </c>
      <c r="D51" s="177">
        <v>1</v>
      </c>
      <c r="E51" s="177">
        <v>46</v>
      </c>
      <c r="F51" s="177">
        <v>61</v>
      </c>
      <c r="G51" s="177">
        <v>69</v>
      </c>
      <c r="H51" s="177">
        <v>85</v>
      </c>
      <c r="I51" s="178">
        <v>15</v>
      </c>
      <c r="J51" s="178">
        <v>21</v>
      </c>
      <c r="K51" s="178">
        <v>6</v>
      </c>
      <c r="L51" s="177">
        <v>12</v>
      </c>
      <c r="M51" s="178">
        <v>3</v>
      </c>
      <c r="N51" s="178">
        <v>90</v>
      </c>
      <c r="O51" s="209">
        <v>199</v>
      </c>
      <c r="P51" s="212">
        <v>100</v>
      </c>
      <c r="Q51" s="207"/>
      <c r="R51" s="65"/>
    </row>
    <row r="52" spans="2:18" s="37" customFormat="1" ht="24">
      <c r="B52" s="175" t="s">
        <v>145</v>
      </c>
      <c r="C52" s="177">
        <v>0</v>
      </c>
      <c r="D52" s="177">
        <v>1</v>
      </c>
      <c r="E52" s="177">
        <v>46</v>
      </c>
      <c r="F52" s="177">
        <v>61</v>
      </c>
      <c r="G52" s="177">
        <v>69</v>
      </c>
      <c r="H52" s="177">
        <v>85</v>
      </c>
      <c r="I52" s="178">
        <v>15</v>
      </c>
      <c r="J52" s="178">
        <v>21</v>
      </c>
      <c r="K52" s="178">
        <v>6</v>
      </c>
      <c r="L52" s="177">
        <v>12</v>
      </c>
      <c r="M52" s="178">
        <v>3</v>
      </c>
      <c r="N52" s="178">
        <v>90</v>
      </c>
      <c r="O52" s="209">
        <v>194</v>
      </c>
      <c r="P52" s="212">
        <v>99.17627677100495</v>
      </c>
      <c r="Q52" s="207"/>
      <c r="R52" s="65"/>
    </row>
    <row r="53" spans="2:18" s="37" customFormat="1" ht="24">
      <c r="B53" s="175" t="s">
        <v>146</v>
      </c>
      <c r="C53" s="177">
        <v>0</v>
      </c>
      <c r="D53" s="177">
        <v>1</v>
      </c>
      <c r="E53" s="177">
        <v>46</v>
      </c>
      <c r="F53" s="177">
        <v>61</v>
      </c>
      <c r="G53" s="177">
        <v>68</v>
      </c>
      <c r="H53" s="177">
        <v>85</v>
      </c>
      <c r="I53" s="178">
        <v>15</v>
      </c>
      <c r="J53" s="178">
        <v>21</v>
      </c>
      <c r="K53" s="178">
        <v>6</v>
      </c>
      <c r="L53" s="177">
        <v>11</v>
      </c>
      <c r="M53" s="178">
        <v>3</v>
      </c>
      <c r="N53" s="178">
        <v>90</v>
      </c>
      <c r="O53" s="209">
        <v>93</v>
      </c>
      <c r="P53" s="212">
        <v>82.207578253706757</v>
      </c>
      <c r="Q53" s="207"/>
      <c r="R53" s="65"/>
    </row>
    <row r="54" spans="2:18" s="37" customFormat="1" ht="15.6">
      <c r="B54" s="175" t="s">
        <v>56</v>
      </c>
      <c r="C54" s="177">
        <v>0</v>
      </c>
      <c r="D54" s="177">
        <v>1</v>
      </c>
      <c r="E54" s="177">
        <v>46</v>
      </c>
      <c r="F54" s="177">
        <v>61</v>
      </c>
      <c r="G54" s="177">
        <v>69</v>
      </c>
      <c r="H54" s="177">
        <v>85</v>
      </c>
      <c r="I54" s="178">
        <v>15</v>
      </c>
      <c r="J54" s="178">
        <v>21</v>
      </c>
      <c r="K54" s="178">
        <v>6</v>
      </c>
      <c r="L54" s="177">
        <v>12</v>
      </c>
      <c r="M54" s="178">
        <v>3</v>
      </c>
      <c r="N54" s="178">
        <v>90</v>
      </c>
      <c r="O54" s="209">
        <v>199</v>
      </c>
      <c r="P54" s="212">
        <v>100</v>
      </c>
      <c r="Q54" s="207"/>
      <c r="R54" s="65"/>
    </row>
    <row r="55" spans="2:18" s="37" customFormat="1" ht="24">
      <c r="B55" s="175" t="s">
        <v>147</v>
      </c>
      <c r="C55" s="177">
        <v>0</v>
      </c>
      <c r="D55" s="177">
        <v>1</v>
      </c>
      <c r="E55" s="177">
        <v>46</v>
      </c>
      <c r="F55" s="177">
        <v>61</v>
      </c>
      <c r="G55" s="177">
        <v>69</v>
      </c>
      <c r="H55" s="177">
        <v>85</v>
      </c>
      <c r="I55" s="178">
        <v>15</v>
      </c>
      <c r="J55" s="178">
        <v>21</v>
      </c>
      <c r="K55" s="178">
        <v>6</v>
      </c>
      <c r="L55" s="177">
        <v>12</v>
      </c>
      <c r="M55" s="178">
        <v>3</v>
      </c>
      <c r="N55" s="178">
        <v>89</v>
      </c>
      <c r="O55" s="209">
        <v>199</v>
      </c>
      <c r="P55" s="212">
        <v>99.835255354200996</v>
      </c>
      <c r="Q55" s="207"/>
      <c r="R55" s="65"/>
    </row>
    <row r="56" spans="2:18" s="37" customFormat="1" ht="24">
      <c r="B56" s="175" t="s">
        <v>148</v>
      </c>
      <c r="C56" s="177">
        <v>0</v>
      </c>
      <c r="D56" s="177">
        <v>1</v>
      </c>
      <c r="E56" s="177">
        <v>46</v>
      </c>
      <c r="F56" s="177">
        <v>61</v>
      </c>
      <c r="G56" s="177">
        <v>69</v>
      </c>
      <c r="H56" s="177">
        <v>85</v>
      </c>
      <c r="I56" s="178">
        <v>15</v>
      </c>
      <c r="J56" s="178">
        <v>21</v>
      </c>
      <c r="K56" s="178">
        <v>6</v>
      </c>
      <c r="L56" s="177">
        <v>12</v>
      </c>
      <c r="M56" s="178">
        <v>3</v>
      </c>
      <c r="N56" s="178">
        <v>90</v>
      </c>
      <c r="O56" s="209">
        <v>147</v>
      </c>
      <c r="P56" s="212">
        <v>91.433278418451408</v>
      </c>
      <c r="Q56" s="207"/>
      <c r="R56" s="65"/>
    </row>
    <row r="57" spans="2:18" s="37" customFormat="1" ht="24">
      <c r="B57" s="175" t="s">
        <v>149</v>
      </c>
      <c r="C57" s="177">
        <v>0</v>
      </c>
      <c r="D57" s="177">
        <v>1</v>
      </c>
      <c r="E57" s="177">
        <v>46</v>
      </c>
      <c r="F57" s="177">
        <v>61</v>
      </c>
      <c r="G57" s="177">
        <v>69</v>
      </c>
      <c r="H57" s="177">
        <v>85</v>
      </c>
      <c r="I57" s="178">
        <v>15</v>
      </c>
      <c r="J57" s="178">
        <v>21</v>
      </c>
      <c r="K57" s="178">
        <v>6</v>
      </c>
      <c r="L57" s="177">
        <v>12</v>
      </c>
      <c r="M57" s="178">
        <v>3</v>
      </c>
      <c r="N57" s="178">
        <v>90</v>
      </c>
      <c r="O57" s="209">
        <v>194</v>
      </c>
      <c r="P57" s="212">
        <v>99.17627677100495</v>
      </c>
      <c r="Q57" s="207"/>
      <c r="R57" s="65"/>
    </row>
    <row r="58" spans="2:18" s="37" customFormat="1" ht="24">
      <c r="B58" s="175" t="s">
        <v>58</v>
      </c>
      <c r="C58" s="177">
        <v>0</v>
      </c>
      <c r="D58" s="177">
        <v>1</v>
      </c>
      <c r="E58" s="177">
        <v>46</v>
      </c>
      <c r="F58" s="177">
        <v>61</v>
      </c>
      <c r="G58" s="177">
        <v>69</v>
      </c>
      <c r="H58" s="177">
        <v>85</v>
      </c>
      <c r="I58" s="178">
        <v>15</v>
      </c>
      <c r="J58" s="178">
        <v>21</v>
      </c>
      <c r="K58" s="178">
        <v>6</v>
      </c>
      <c r="L58" s="177">
        <v>12</v>
      </c>
      <c r="M58" s="178">
        <v>3</v>
      </c>
      <c r="N58" s="178">
        <v>90</v>
      </c>
      <c r="O58" s="209">
        <v>188</v>
      </c>
      <c r="P58" s="212">
        <v>98.187808896210868</v>
      </c>
      <c r="Q58" s="207"/>
      <c r="R58" s="65"/>
    </row>
    <row r="59" spans="2:18" s="37" customFormat="1" ht="24.6" thickBot="1">
      <c r="B59" s="216" t="s">
        <v>150</v>
      </c>
      <c r="C59" s="217">
        <v>0</v>
      </c>
      <c r="D59" s="217">
        <v>1</v>
      </c>
      <c r="E59" s="217">
        <v>46</v>
      </c>
      <c r="F59" s="217">
        <v>61</v>
      </c>
      <c r="G59" s="217">
        <v>69</v>
      </c>
      <c r="H59" s="217">
        <v>85</v>
      </c>
      <c r="I59" s="218">
        <v>15</v>
      </c>
      <c r="J59" s="218">
        <v>21</v>
      </c>
      <c r="K59" s="218">
        <v>6</v>
      </c>
      <c r="L59" s="217">
        <v>12</v>
      </c>
      <c r="M59" s="218">
        <v>3</v>
      </c>
      <c r="N59" s="218">
        <v>90</v>
      </c>
      <c r="O59" s="219">
        <v>199</v>
      </c>
      <c r="P59" s="220">
        <v>100</v>
      </c>
      <c r="Q59" s="207"/>
      <c r="R59" s="65"/>
    </row>
    <row r="60" spans="2:18" s="37" customFormat="1" ht="16.8" thickBot="1">
      <c r="B60" s="74" t="s">
        <v>81</v>
      </c>
      <c r="C60" s="181">
        <f t="shared" ref="C60:O60" si="4">SUM(C61:C67)</f>
        <v>0</v>
      </c>
      <c r="D60" s="181">
        <f t="shared" si="4"/>
        <v>7</v>
      </c>
      <c r="E60" s="181">
        <f t="shared" si="4"/>
        <v>322</v>
      </c>
      <c r="F60" s="181">
        <f t="shared" si="4"/>
        <v>427</v>
      </c>
      <c r="G60" s="181">
        <f t="shared" si="4"/>
        <v>483</v>
      </c>
      <c r="H60" s="181">
        <f t="shared" si="4"/>
        <v>595</v>
      </c>
      <c r="I60" s="181">
        <f t="shared" si="4"/>
        <v>105</v>
      </c>
      <c r="J60" s="181">
        <f t="shared" si="4"/>
        <v>147</v>
      </c>
      <c r="K60" s="181">
        <f t="shared" si="4"/>
        <v>42</v>
      </c>
      <c r="L60" s="181">
        <f t="shared" si="4"/>
        <v>80</v>
      </c>
      <c r="M60" s="181">
        <f t="shared" si="4"/>
        <v>21</v>
      </c>
      <c r="N60" s="181">
        <f t="shared" si="4"/>
        <v>630</v>
      </c>
      <c r="O60" s="211">
        <f t="shared" si="4"/>
        <v>1317</v>
      </c>
      <c r="P60" s="225">
        <f>SUM(P61:P67)/7</f>
        <v>98.117204048011303</v>
      </c>
      <c r="Q60" s="207"/>
      <c r="R60" s="65"/>
    </row>
    <row r="61" spans="2:18" s="37" customFormat="1" ht="24">
      <c r="B61" s="221" t="s">
        <v>82</v>
      </c>
      <c r="C61" s="222">
        <v>0</v>
      </c>
      <c r="D61" s="222">
        <v>1</v>
      </c>
      <c r="E61" s="222">
        <v>46</v>
      </c>
      <c r="F61" s="222">
        <v>61</v>
      </c>
      <c r="G61" s="222">
        <v>69</v>
      </c>
      <c r="H61" s="222">
        <v>85</v>
      </c>
      <c r="I61" s="223">
        <v>15</v>
      </c>
      <c r="J61" s="223">
        <v>21</v>
      </c>
      <c r="K61" s="223">
        <v>6</v>
      </c>
      <c r="L61" s="222">
        <v>11</v>
      </c>
      <c r="M61" s="223">
        <v>3</v>
      </c>
      <c r="N61" s="223">
        <v>90</v>
      </c>
      <c r="O61" s="224">
        <v>199</v>
      </c>
      <c r="P61" s="215">
        <v>99.835255354200996</v>
      </c>
      <c r="Q61" s="207"/>
      <c r="R61" s="65"/>
    </row>
    <row r="62" spans="2:18" s="37" customFormat="1" ht="24">
      <c r="B62" s="175" t="s">
        <v>83</v>
      </c>
      <c r="C62" s="177">
        <v>0</v>
      </c>
      <c r="D62" s="177">
        <v>1</v>
      </c>
      <c r="E62" s="177">
        <v>46</v>
      </c>
      <c r="F62" s="177">
        <v>61</v>
      </c>
      <c r="G62" s="177">
        <v>69</v>
      </c>
      <c r="H62" s="177">
        <v>85</v>
      </c>
      <c r="I62" s="178">
        <v>15</v>
      </c>
      <c r="J62" s="178">
        <v>21</v>
      </c>
      <c r="K62" s="178">
        <v>6</v>
      </c>
      <c r="L62" s="177">
        <v>11</v>
      </c>
      <c r="M62" s="178">
        <v>3</v>
      </c>
      <c r="N62" s="178">
        <v>90</v>
      </c>
      <c r="O62" s="209">
        <v>176</v>
      </c>
      <c r="P62" s="212">
        <v>96.046128500823727</v>
      </c>
      <c r="Q62" s="207"/>
      <c r="R62" s="65"/>
    </row>
    <row r="63" spans="2:18" s="37" customFormat="1" ht="24">
      <c r="B63" s="175" t="s">
        <v>65</v>
      </c>
      <c r="C63" s="177">
        <v>0</v>
      </c>
      <c r="D63" s="177">
        <v>1</v>
      </c>
      <c r="E63" s="177">
        <v>46</v>
      </c>
      <c r="F63" s="177">
        <v>61</v>
      </c>
      <c r="G63" s="177">
        <v>69</v>
      </c>
      <c r="H63" s="177">
        <v>85</v>
      </c>
      <c r="I63" s="178">
        <v>15</v>
      </c>
      <c r="J63" s="178">
        <v>21</v>
      </c>
      <c r="K63" s="178">
        <v>6</v>
      </c>
      <c r="L63" s="177">
        <v>12</v>
      </c>
      <c r="M63" s="178">
        <v>3</v>
      </c>
      <c r="N63" s="178">
        <v>90</v>
      </c>
      <c r="O63" s="209">
        <v>199</v>
      </c>
      <c r="P63" s="212">
        <v>100</v>
      </c>
      <c r="Q63" s="207"/>
      <c r="R63" s="65"/>
    </row>
    <row r="64" spans="2:18" s="37" customFormat="1" ht="24">
      <c r="B64" s="175" t="s">
        <v>86</v>
      </c>
      <c r="C64" s="177">
        <v>0</v>
      </c>
      <c r="D64" s="177">
        <v>1</v>
      </c>
      <c r="E64" s="177">
        <v>46</v>
      </c>
      <c r="F64" s="177">
        <v>61</v>
      </c>
      <c r="G64" s="177">
        <v>69</v>
      </c>
      <c r="H64" s="177">
        <v>85</v>
      </c>
      <c r="I64" s="178">
        <v>15</v>
      </c>
      <c r="J64" s="178">
        <v>21</v>
      </c>
      <c r="K64" s="178">
        <v>6</v>
      </c>
      <c r="L64" s="177">
        <v>12</v>
      </c>
      <c r="M64" s="178">
        <v>3</v>
      </c>
      <c r="N64" s="178">
        <v>90</v>
      </c>
      <c r="O64" s="209">
        <v>146</v>
      </c>
      <c r="P64" s="212">
        <v>91.26853377265239</v>
      </c>
      <c r="Q64" s="207"/>
      <c r="R64" s="65"/>
    </row>
    <row r="65" spans="2:18" s="37" customFormat="1" ht="15.6">
      <c r="B65" s="175" t="s">
        <v>84</v>
      </c>
      <c r="C65" s="177">
        <v>0</v>
      </c>
      <c r="D65" s="177">
        <v>1</v>
      </c>
      <c r="E65" s="177">
        <v>46</v>
      </c>
      <c r="F65" s="177">
        <v>61</v>
      </c>
      <c r="G65" s="177">
        <v>69</v>
      </c>
      <c r="H65" s="177">
        <v>85</v>
      </c>
      <c r="I65" s="178">
        <v>15</v>
      </c>
      <c r="J65" s="178">
        <v>21</v>
      </c>
      <c r="K65" s="178">
        <v>6</v>
      </c>
      <c r="L65" s="177">
        <v>11</v>
      </c>
      <c r="M65" s="178">
        <v>3</v>
      </c>
      <c r="N65" s="178">
        <v>90</v>
      </c>
      <c r="O65" s="209">
        <v>199</v>
      </c>
      <c r="P65" s="212">
        <v>99.835255354200996</v>
      </c>
      <c r="Q65" s="207"/>
      <c r="R65" s="65"/>
    </row>
    <row r="66" spans="2:18" s="37" customFormat="1" ht="24">
      <c r="B66" s="175" t="s">
        <v>85</v>
      </c>
      <c r="C66" s="177">
        <v>0</v>
      </c>
      <c r="D66" s="177">
        <v>1</v>
      </c>
      <c r="E66" s="177">
        <v>46</v>
      </c>
      <c r="F66" s="177">
        <v>61</v>
      </c>
      <c r="G66" s="177">
        <v>69</v>
      </c>
      <c r="H66" s="177">
        <v>85</v>
      </c>
      <c r="I66" s="178">
        <v>15</v>
      </c>
      <c r="J66" s="178">
        <v>21</v>
      </c>
      <c r="K66" s="178">
        <v>6</v>
      </c>
      <c r="L66" s="177">
        <v>11</v>
      </c>
      <c r="M66" s="178">
        <v>3</v>
      </c>
      <c r="N66" s="178">
        <v>90</v>
      </c>
      <c r="O66" s="209">
        <v>199</v>
      </c>
      <c r="P66" s="212">
        <v>99.835255354200996</v>
      </c>
      <c r="Q66" s="207"/>
      <c r="R66" s="65"/>
    </row>
    <row r="67" spans="2:18" s="37" customFormat="1" ht="16.2" thickBot="1">
      <c r="B67" s="216" t="s">
        <v>79</v>
      </c>
      <c r="C67" s="217">
        <v>0</v>
      </c>
      <c r="D67" s="217">
        <v>1</v>
      </c>
      <c r="E67" s="217">
        <v>46</v>
      </c>
      <c r="F67" s="217">
        <v>61</v>
      </c>
      <c r="G67" s="217">
        <v>69</v>
      </c>
      <c r="H67" s="217">
        <v>85</v>
      </c>
      <c r="I67" s="218">
        <v>15</v>
      </c>
      <c r="J67" s="218">
        <v>21</v>
      </c>
      <c r="K67" s="218">
        <v>6</v>
      </c>
      <c r="L67" s="217">
        <v>12</v>
      </c>
      <c r="M67" s="218">
        <v>3</v>
      </c>
      <c r="N67" s="218">
        <v>90</v>
      </c>
      <c r="O67" s="219">
        <v>199</v>
      </c>
      <c r="P67" s="220">
        <v>100</v>
      </c>
      <c r="Q67" s="207"/>
      <c r="R67" s="65"/>
    </row>
    <row r="68" spans="2:18" s="37" customFormat="1" ht="16.8" thickBot="1">
      <c r="B68" s="74" t="s">
        <v>8</v>
      </c>
      <c r="C68" s="181">
        <f t="shared" ref="C68:O68" si="5">SUM(C69:C74)</f>
        <v>3</v>
      </c>
      <c r="D68" s="181">
        <f t="shared" si="5"/>
        <v>3</v>
      </c>
      <c r="E68" s="181">
        <f t="shared" si="5"/>
        <v>275</v>
      </c>
      <c r="F68" s="181">
        <f t="shared" si="5"/>
        <v>198</v>
      </c>
      <c r="G68" s="181">
        <f t="shared" si="5"/>
        <v>313</v>
      </c>
      <c r="H68" s="181">
        <f t="shared" si="5"/>
        <v>333</v>
      </c>
      <c r="I68" s="181">
        <f t="shared" si="5"/>
        <v>63</v>
      </c>
      <c r="J68" s="181">
        <f t="shared" si="5"/>
        <v>129</v>
      </c>
      <c r="K68" s="181">
        <f t="shared" si="5"/>
        <v>27</v>
      </c>
      <c r="L68" s="181">
        <f t="shared" si="5"/>
        <v>36</v>
      </c>
      <c r="M68" s="181">
        <f t="shared" si="5"/>
        <v>9</v>
      </c>
      <c r="N68" s="181">
        <f t="shared" si="5"/>
        <v>387</v>
      </c>
      <c r="O68" s="211">
        <f t="shared" si="5"/>
        <v>780</v>
      </c>
      <c r="P68" s="225">
        <f>SUM(P69:P74)/6</f>
        <v>99.067982456140342</v>
      </c>
      <c r="Q68" s="207"/>
      <c r="R68" s="65"/>
    </row>
    <row r="69" spans="2:18" s="37" customFormat="1" ht="24">
      <c r="B69" s="221" t="s">
        <v>59</v>
      </c>
      <c r="C69" s="222">
        <v>1</v>
      </c>
      <c r="D69" s="222">
        <v>0</v>
      </c>
      <c r="E69" s="222">
        <v>46</v>
      </c>
      <c r="F69" s="222">
        <v>5</v>
      </c>
      <c r="G69" s="222">
        <v>36</v>
      </c>
      <c r="H69" s="222">
        <v>26</v>
      </c>
      <c r="I69" s="223">
        <v>6</v>
      </c>
      <c r="J69" s="223">
        <v>21</v>
      </c>
      <c r="K69" s="223">
        <v>3</v>
      </c>
      <c r="L69" s="222">
        <v>0</v>
      </c>
      <c r="M69" s="223">
        <v>0</v>
      </c>
      <c r="N69" s="223">
        <v>39</v>
      </c>
      <c r="O69" s="224">
        <v>61</v>
      </c>
      <c r="P69" s="215">
        <v>98.380566801619423</v>
      </c>
      <c r="Q69" s="207"/>
      <c r="R69" s="65"/>
    </row>
    <row r="70" spans="2:18" s="37" customFormat="1" ht="24">
      <c r="B70" s="175" t="s">
        <v>60</v>
      </c>
      <c r="C70" s="177">
        <v>1</v>
      </c>
      <c r="D70" s="177">
        <v>0</v>
      </c>
      <c r="E70" s="177">
        <v>45</v>
      </c>
      <c r="F70" s="177">
        <v>5</v>
      </c>
      <c r="G70" s="177">
        <v>36</v>
      </c>
      <c r="H70" s="177">
        <v>26</v>
      </c>
      <c r="I70" s="178">
        <v>6</v>
      </c>
      <c r="J70" s="178">
        <v>21</v>
      </c>
      <c r="K70" s="178">
        <v>3</v>
      </c>
      <c r="L70" s="177">
        <v>0</v>
      </c>
      <c r="M70" s="178">
        <v>0</v>
      </c>
      <c r="N70" s="178">
        <v>39</v>
      </c>
      <c r="O70" s="209">
        <v>61</v>
      </c>
      <c r="P70" s="212">
        <v>97.97570850202429</v>
      </c>
      <c r="Q70" s="207"/>
      <c r="R70" s="65"/>
    </row>
    <row r="71" spans="2:18" s="37" customFormat="1" ht="24">
      <c r="B71" s="175" t="s">
        <v>62</v>
      </c>
      <c r="C71" s="177">
        <v>0</v>
      </c>
      <c r="D71" s="177">
        <v>1</v>
      </c>
      <c r="E71" s="177">
        <v>46</v>
      </c>
      <c r="F71" s="177">
        <v>61</v>
      </c>
      <c r="G71" s="177">
        <v>67</v>
      </c>
      <c r="H71" s="177">
        <v>85</v>
      </c>
      <c r="I71" s="178">
        <v>15</v>
      </c>
      <c r="J71" s="178">
        <v>22</v>
      </c>
      <c r="K71" s="178">
        <v>6</v>
      </c>
      <c r="L71" s="177">
        <v>12</v>
      </c>
      <c r="M71" s="178">
        <v>3</v>
      </c>
      <c r="N71" s="178">
        <v>90</v>
      </c>
      <c r="O71" s="209">
        <v>199</v>
      </c>
      <c r="P71" s="212">
        <v>99.671052631578945</v>
      </c>
      <c r="Q71" s="207"/>
      <c r="R71" s="65"/>
    </row>
    <row r="72" spans="2:18" s="37" customFormat="1" ht="24">
      <c r="B72" s="175" t="s">
        <v>63</v>
      </c>
      <c r="C72" s="177">
        <v>0</v>
      </c>
      <c r="D72" s="177">
        <v>1</v>
      </c>
      <c r="E72" s="177">
        <v>46</v>
      </c>
      <c r="F72" s="177">
        <v>61</v>
      </c>
      <c r="G72" s="177">
        <v>69</v>
      </c>
      <c r="H72" s="177">
        <v>85</v>
      </c>
      <c r="I72" s="178">
        <v>15</v>
      </c>
      <c r="J72" s="178">
        <v>22</v>
      </c>
      <c r="K72" s="178">
        <v>6</v>
      </c>
      <c r="L72" s="177">
        <v>12</v>
      </c>
      <c r="M72" s="178">
        <v>3</v>
      </c>
      <c r="N72" s="178">
        <v>90</v>
      </c>
      <c r="O72" s="209">
        <v>199</v>
      </c>
      <c r="P72" s="212">
        <v>100</v>
      </c>
      <c r="Q72" s="207"/>
      <c r="R72" s="65"/>
    </row>
    <row r="73" spans="2:18" s="37" customFormat="1" ht="33" customHeight="1">
      <c r="B73" s="175" t="s">
        <v>64</v>
      </c>
      <c r="C73" s="177">
        <v>0</v>
      </c>
      <c r="D73" s="177">
        <v>1</v>
      </c>
      <c r="E73" s="177">
        <v>46</v>
      </c>
      <c r="F73" s="177">
        <v>61</v>
      </c>
      <c r="G73" s="177">
        <v>69</v>
      </c>
      <c r="H73" s="177">
        <v>85</v>
      </c>
      <c r="I73" s="178">
        <v>15</v>
      </c>
      <c r="J73" s="178">
        <v>22</v>
      </c>
      <c r="K73" s="178">
        <v>6</v>
      </c>
      <c r="L73" s="177">
        <v>12</v>
      </c>
      <c r="M73" s="178">
        <v>3</v>
      </c>
      <c r="N73" s="178">
        <v>90</v>
      </c>
      <c r="O73" s="209">
        <v>199</v>
      </c>
      <c r="P73" s="212">
        <v>100</v>
      </c>
      <c r="Q73" s="207"/>
      <c r="R73" s="65"/>
    </row>
    <row r="74" spans="2:18" s="37" customFormat="1" ht="24.6" thickBot="1">
      <c r="B74" s="176" t="s">
        <v>61</v>
      </c>
      <c r="C74" s="179">
        <v>1</v>
      </c>
      <c r="D74" s="179">
        <v>0</v>
      </c>
      <c r="E74" s="179">
        <v>46</v>
      </c>
      <c r="F74" s="179">
        <v>5</v>
      </c>
      <c r="G74" s="179">
        <v>36</v>
      </c>
      <c r="H74" s="179">
        <v>26</v>
      </c>
      <c r="I74" s="180">
        <v>6</v>
      </c>
      <c r="J74" s="180">
        <v>21</v>
      </c>
      <c r="K74" s="180">
        <v>3</v>
      </c>
      <c r="L74" s="179">
        <v>0</v>
      </c>
      <c r="M74" s="180">
        <v>0</v>
      </c>
      <c r="N74" s="180">
        <v>39</v>
      </c>
      <c r="O74" s="210">
        <v>61</v>
      </c>
      <c r="P74" s="214">
        <v>98.380566801619423</v>
      </c>
      <c r="Q74" s="207"/>
      <c r="R74" s="65"/>
    </row>
    <row r="75" spans="2:18">
      <c r="B75" s="59"/>
      <c r="C75" s="60"/>
      <c r="D75" s="60"/>
      <c r="E75" s="60"/>
      <c r="F75" s="59"/>
      <c r="G75" s="59"/>
      <c r="H75" s="59"/>
    </row>
    <row r="76" spans="2:18" ht="14.4" thickBot="1">
      <c r="B76" s="10" t="s">
        <v>10</v>
      </c>
      <c r="P76" s="25"/>
    </row>
    <row r="77" spans="2:18" ht="14.4" thickBot="1">
      <c r="B77" s="45"/>
      <c r="C77" s="45" t="s">
        <v>71</v>
      </c>
      <c r="D77" s="46" t="s">
        <v>72</v>
      </c>
      <c r="F77" s="47"/>
      <c r="G77" s="30"/>
      <c r="H77" s="30"/>
    </row>
    <row r="78" spans="2:18">
      <c r="B78" s="61" t="s">
        <v>68</v>
      </c>
      <c r="C78" s="51">
        <v>95</v>
      </c>
      <c r="D78" s="52">
        <v>100</v>
      </c>
      <c r="F78" s="47"/>
      <c r="G78" s="30"/>
      <c r="H78" s="30"/>
    </row>
    <row r="79" spans="2:18">
      <c r="B79" s="61" t="s">
        <v>69</v>
      </c>
      <c r="C79" s="51">
        <v>80</v>
      </c>
      <c r="D79" s="52">
        <v>94.99</v>
      </c>
      <c r="F79" s="53"/>
      <c r="G79" s="62"/>
      <c r="H79" s="62"/>
    </row>
    <row r="80" spans="2:18" ht="14.4" thickBot="1">
      <c r="B80" s="63" t="s">
        <v>70</v>
      </c>
      <c r="C80" s="55">
        <v>0</v>
      </c>
      <c r="D80" s="56">
        <v>79.989999999999995</v>
      </c>
      <c r="F80" s="53"/>
    </row>
    <row r="91" spans="2:8">
      <c r="D91" s="64"/>
      <c r="E91" s="32"/>
      <c r="G91" s="62"/>
      <c r="H91" s="62"/>
    </row>
    <row r="92" spans="2:8">
      <c r="B92" s="59"/>
      <c r="C92" s="60"/>
      <c r="D92" s="60"/>
      <c r="E92" s="60"/>
      <c r="F92" s="59"/>
      <c r="G92" s="59"/>
      <c r="H92" s="59"/>
    </row>
    <row r="93" spans="2:8">
      <c r="B93" s="59"/>
      <c r="C93" s="60"/>
      <c r="D93" s="60"/>
      <c r="E93" s="60"/>
      <c r="F93" s="59"/>
      <c r="G93" s="59"/>
      <c r="H93" s="59"/>
    </row>
  </sheetData>
  <phoneticPr fontId="2" type="noConversion"/>
  <conditionalFormatting sqref="P9:P74">
    <cfRule type="cellIs" dxfId="417" priority="28" stopIfTrue="1" operator="greaterThanOrEqual">
      <formula>$C$78</formula>
    </cfRule>
    <cfRule type="cellIs" dxfId="416" priority="29" stopIfTrue="1" operator="between">
      <formula>$C$79</formula>
      <formula>$D$79</formula>
    </cfRule>
    <cfRule type="cellIs" dxfId="415" priority="30" stopIfTrue="1" operator="lessThanOrEqual">
      <formula>$D$80</formula>
    </cfRule>
  </conditionalFormatting>
  <dataValidations count="3">
    <dataValidation type="whole" operator="greaterThanOrEqual" showInputMessage="1" showErrorMessage="1" sqref="C69:H74 J43:M48 D47:D48 J50:M59 C50:H59 J69:M74 C61:H67 J61:M67 C43:C48 E43:H48 D43:D45 C10:H41 J10:M41">
      <formula1>1</formula1>
    </dataValidation>
    <dataValidation type="custom" showInputMessage="1" showErrorMessage="1" sqref="I10:I41 I43:I48 I50:I59 I61:I67 I69:I74">
      <formula1>I10</formula1>
    </dataValidation>
    <dataValidation type="whole" operator="greaterThanOrEqual" showInputMessage="1" showErrorMessage="1" sqref="D46">
      <formula1>0</formula1>
    </dataValidation>
  </dataValidations>
  <printOptions horizontalCentered="1" verticalCentered="1"/>
  <pageMargins left="0.74803149606299213" right="0.74803149606299213" top="0.98425196850393704" bottom="0.98425196850393704" header="0" footer="0"/>
  <pageSetup scale="6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4"/>
  <sheetViews>
    <sheetView showGridLines="0" zoomScale="85" zoomScaleNormal="85" workbookViewId="0">
      <selection activeCell="G21" sqref="G21"/>
    </sheetView>
  </sheetViews>
  <sheetFormatPr baseColWidth="10" defaultColWidth="11.44140625" defaultRowHeight="13.8"/>
  <cols>
    <col min="1" max="1" width="4.33203125" style="1" customWidth="1"/>
    <col min="2" max="2" width="56.88671875" style="1" customWidth="1"/>
    <col min="3" max="3" width="18.6640625" style="1" customWidth="1"/>
    <col min="4" max="4" width="20" style="1" customWidth="1"/>
    <col min="5" max="8" width="26.33203125" style="1" customWidth="1"/>
    <col min="9" max="9" width="16" style="1" customWidth="1"/>
    <col min="10" max="10" width="11.44140625" style="1"/>
    <col min="11" max="11" width="10.44140625" style="1" customWidth="1"/>
    <col min="12" max="16384" width="11.44140625" style="1"/>
  </cols>
  <sheetData>
    <row r="1" spans="1:12" s="14" customFormat="1" ht="15.6"/>
    <row r="2" spans="1:12" s="14" customFormat="1" ht="15.6">
      <c r="J2" s="65"/>
    </row>
    <row r="7" spans="1:12" ht="14.4" thickBot="1"/>
    <row r="8" spans="1:12" s="37" customFormat="1" ht="38.4" thickBot="1">
      <c r="B8" s="41" t="s">
        <v>7</v>
      </c>
      <c r="C8" s="69" t="s">
        <v>140</v>
      </c>
      <c r="D8" s="69" t="s">
        <v>141</v>
      </c>
      <c r="E8" s="38" t="s">
        <v>134</v>
      </c>
      <c r="F8" s="69" t="s">
        <v>157</v>
      </c>
      <c r="G8" s="69" t="s">
        <v>158</v>
      </c>
      <c r="H8" s="69" t="s">
        <v>159</v>
      </c>
      <c r="I8" s="41" t="s">
        <v>135</v>
      </c>
    </row>
    <row r="9" spans="1:12" s="14" customFormat="1" ht="16.8" thickBot="1">
      <c r="B9" s="8" t="s">
        <v>119</v>
      </c>
      <c r="C9" s="58">
        <f>SUM(C10:C41)</f>
        <v>14231</v>
      </c>
      <c r="D9" s="189">
        <f>SUM(D10:D41)</f>
        <v>3028</v>
      </c>
      <c r="E9" s="27">
        <f>(D9*100)/C9</f>
        <v>21.277492797414094</v>
      </c>
      <c r="F9" s="188">
        <f>SUM(F10:F41)</f>
        <v>58</v>
      </c>
      <c r="G9" s="155">
        <f t="shared" ref="G9:G41" si="0">(F9*100)/D9</f>
        <v>1.915455746367239</v>
      </c>
      <c r="H9" s="155">
        <f>(E9*0.75)+(G9*0.25)</f>
        <v>16.436983534652381</v>
      </c>
      <c r="I9" s="42">
        <f>SUM(I10:I41)/32</f>
        <v>97.020179901163658</v>
      </c>
      <c r="J9" s="65"/>
      <c r="L9" s="65"/>
    </row>
    <row r="10" spans="1:12" s="19" customFormat="1" ht="16.2" thickBot="1">
      <c r="A10" s="146" t="s">
        <v>87</v>
      </c>
      <c r="B10" s="140" t="s">
        <v>20</v>
      </c>
      <c r="C10" s="130">
        <f>SUM(Cobertura!C10:D10)</f>
        <v>114</v>
      </c>
      <c r="D10" s="182">
        <v>5</v>
      </c>
      <c r="E10" s="141">
        <f>(D10*100)/C10</f>
        <v>4.3859649122807021</v>
      </c>
      <c r="F10" s="185">
        <v>0</v>
      </c>
      <c r="G10" s="157">
        <f t="shared" si="0"/>
        <v>0</v>
      </c>
      <c r="H10" s="141">
        <f>(E10*0.3)+(G10*0.35)</f>
        <v>1.3157894736842106</v>
      </c>
      <c r="I10" s="42">
        <v>99.979409947936588</v>
      </c>
      <c r="J10" s="199"/>
      <c r="K10" s="201"/>
    </row>
    <row r="11" spans="1:12" s="19" customFormat="1" ht="16.2" thickBot="1">
      <c r="A11" s="146" t="s">
        <v>88</v>
      </c>
      <c r="B11" s="142" t="s">
        <v>21</v>
      </c>
      <c r="C11" s="134">
        <f>SUM(Cobertura!C11:D11)</f>
        <v>188</v>
      </c>
      <c r="D11" s="183">
        <v>188</v>
      </c>
      <c r="E11" s="143">
        <f t="shared" ref="E11:E74" si="1">(D11*100)/C11</f>
        <v>100</v>
      </c>
      <c r="F11" s="186">
        <v>0</v>
      </c>
      <c r="G11" s="158">
        <f t="shared" si="0"/>
        <v>0</v>
      </c>
      <c r="H11" s="143">
        <f t="shared" ref="H11:H74" si="2">(E11*0.3)+(G11*0.35)</f>
        <v>30</v>
      </c>
      <c r="I11" s="42">
        <v>99.431426941313035</v>
      </c>
      <c r="J11" s="199"/>
      <c r="K11" s="201"/>
    </row>
    <row r="12" spans="1:12" s="103" customFormat="1" ht="16.2" thickBot="1">
      <c r="A12" s="147" t="s">
        <v>89</v>
      </c>
      <c r="B12" s="142" t="s">
        <v>22</v>
      </c>
      <c r="C12" s="134">
        <f>SUM(Cobertura!C12:D12)</f>
        <v>91</v>
      </c>
      <c r="D12" s="183">
        <v>17</v>
      </c>
      <c r="E12" s="143">
        <f t="shared" si="1"/>
        <v>18.681318681318682</v>
      </c>
      <c r="F12" s="186">
        <v>0</v>
      </c>
      <c r="G12" s="158">
        <f t="shared" si="0"/>
        <v>0</v>
      </c>
      <c r="H12" s="143">
        <f t="shared" si="2"/>
        <v>5.6043956043956049</v>
      </c>
      <c r="I12" s="42">
        <v>99.865904160915008</v>
      </c>
      <c r="J12" s="199"/>
      <c r="K12" s="201"/>
    </row>
    <row r="13" spans="1:12" s="19" customFormat="1" ht="16.2" thickBot="1">
      <c r="A13" s="146" t="s">
        <v>90</v>
      </c>
      <c r="B13" s="142" t="s">
        <v>23</v>
      </c>
      <c r="C13" s="134">
        <f>SUM(Cobertura!C13:D13)</f>
        <v>123</v>
      </c>
      <c r="D13" s="183">
        <v>5</v>
      </c>
      <c r="E13" s="143">
        <f t="shared" si="1"/>
        <v>4.0650406504065044</v>
      </c>
      <c r="F13" s="186">
        <v>3</v>
      </c>
      <c r="G13" s="158">
        <f t="shared" si="0"/>
        <v>60</v>
      </c>
      <c r="H13" s="143">
        <f t="shared" si="2"/>
        <v>22.219512195121951</v>
      </c>
      <c r="I13" s="42">
        <v>99.943692025012595</v>
      </c>
      <c r="J13" s="199"/>
      <c r="K13" s="201"/>
    </row>
    <row r="14" spans="1:12" s="19" customFormat="1" ht="16.2" thickBot="1">
      <c r="A14" s="146" t="s">
        <v>91</v>
      </c>
      <c r="B14" s="142" t="s">
        <v>170</v>
      </c>
      <c r="C14" s="134">
        <f>SUM(Cobertura!C14:D14)</f>
        <v>190</v>
      </c>
      <c r="D14" s="183">
        <v>59</v>
      </c>
      <c r="E14" s="143">
        <f>(D14*100)/C14</f>
        <v>31.05263157894737</v>
      </c>
      <c r="F14" s="186">
        <v>1</v>
      </c>
      <c r="G14" s="158">
        <f>(F14*100)/D14</f>
        <v>1.6949152542372881</v>
      </c>
      <c r="H14" s="143">
        <f t="shared" si="2"/>
        <v>9.9090098126672608</v>
      </c>
      <c r="I14" s="42">
        <v>99.819000156866537</v>
      </c>
      <c r="J14" s="199"/>
      <c r="K14" s="201"/>
    </row>
    <row r="15" spans="1:12" s="19" customFormat="1" ht="16.2" thickBot="1">
      <c r="A15" s="146" t="s">
        <v>92</v>
      </c>
      <c r="B15" s="142" t="s">
        <v>24</v>
      </c>
      <c r="C15" s="134">
        <f>SUM(Cobertura!C15:D15)</f>
        <v>151</v>
      </c>
      <c r="D15" s="183">
        <v>29</v>
      </c>
      <c r="E15" s="143">
        <f>(D15*100)/C15</f>
        <v>19.205298013245034</v>
      </c>
      <c r="F15" s="186">
        <v>2</v>
      </c>
      <c r="G15" s="158">
        <f>(F15*100)/D15</f>
        <v>6.8965517241379306</v>
      </c>
      <c r="H15" s="143">
        <f t="shared" si="2"/>
        <v>8.1753825074217854</v>
      </c>
      <c r="I15" s="42">
        <v>99.960204620605325</v>
      </c>
      <c r="J15" s="199"/>
      <c r="K15" s="201"/>
    </row>
    <row r="16" spans="1:12" s="19" customFormat="1" ht="16.2" thickBot="1">
      <c r="A16" s="146" t="s">
        <v>93</v>
      </c>
      <c r="B16" s="142" t="s">
        <v>25</v>
      </c>
      <c r="C16" s="134">
        <f>SUM(Cobertura!C16:D16)</f>
        <v>1081</v>
      </c>
      <c r="D16" s="183">
        <v>203</v>
      </c>
      <c r="E16" s="143">
        <f>(D16*100)/C16</f>
        <v>18.778908418131358</v>
      </c>
      <c r="F16" s="186">
        <v>9</v>
      </c>
      <c r="G16" s="158">
        <f>(F16*100)/D16</f>
        <v>4.4334975369458132</v>
      </c>
      <c r="H16" s="143">
        <f t="shared" si="2"/>
        <v>7.185396663370442</v>
      </c>
      <c r="I16" s="42">
        <v>79.211593761307157</v>
      </c>
      <c r="J16" s="199"/>
      <c r="K16" s="201"/>
    </row>
    <row r="17" spans="1:11" s="19" customFormat="1" ht="16.2" thickBot="1">
      <c r="A17" s="146" t="s">
        <v>94</v>
      </c>
      <c r="B17" s="142" t="s">
        <v>26</v>
      </c>
      <c r="C17" s="134">
        <f>SUM(Cobertura!C17:D17)</f>
        <v>288</v>
      </c>
      <c r="D17" s="183">
        <v>74</v>
      </c>
      <c r="E17" s="143">
        <f t="shared" si="1"/>
        <v>25.694444444444443</v>
      </c>
      <c r="F17" s="186">
        <v>1</v>
      </c>
      <c r="G17" s="158">
        <f t="shared" si="0"/>
        <v>1.3513513513513513</v>
      </c>
      <c r="H17" s="143">
        <f t="shared" si="2"/>
        <v>8.1813063063063058</v>
      </c>
      <c r="I17" s="42">
        <v>99.610691610273562</v>
      </c>
      <c r="J17" s="199"/>
      <c r="K17" s="201"/>
    </row>
    <row r="18" spans="1:11" s="37" customFormat="1" ht="16.2" thickBot="1">
      <c r="A18" s="146" t="s">
        <v>95</v>
      </c>
      <c r="B18" s="142" t="s">
        <v>156</v>
      </c>
      <c r="C18" s="134">
        <f>SUM(Cobertura!C18:D18)</f>
        <v>413</v>
      </c>
      <c r="D18" s="183">
        <v>50</v>
      </c>
      <c r="E18" s="143">
        <f t="shared" si="1"/>
        <v>12.106537530266344</v>
      </c>
      <c r="F18" s="186">
        <v>2</v>
      </c>
      <c r="G18" s="158">
        <f t="shared" si="0"/>
        <v>4</v>
      </c>
      <c r="H18" s="143">
        <f t="shared" si="2"/>
        <v>5.0319612590799032</v>
      </c>
      <c r="I18" s="42">
        <v>99.968639348865366</v>
      </c>
      <c r="J18" s="199"/>
      <c r="K18" s="201"/>
    </row>
    <row r="19" spans="1:11" s="37" customFormat="1" ht="16.2" thickBot="1">
      <c r="A19" s="146" t="s">
        <v>96</v>
      </c>
      <c r="B19" s="142" t="s">
        <v>27</v>
      </c>
      <c r="C19" s="134">
        <f>SUM(Cobertura!C19:D19)</f>
        <v>272</v>
      </c>
      <c r="D19" s="183">
        <v>103</v>
      </c>
      <c r="E19" s="143">
        <f t="shared" si="1"/>
        <v>37.867647058823529</v>
      </c>
      <c r="F19" s="186">
        <v>1</v>
      </c>
      <c r="G19" s="158">
        <f t="shared" si="0"/>
        <v>0.970873786407767</v>
      </c>
      <c r="H19" s="143">
        <f t="shared" si="2"/>
        <v>11.700099942889777</v>
      </c>
      <c r="I19" s="42">
        <v>99.732197039655944</v>
      </c>
      <c r="J19" s="199"/>
      <c r="K19" s="201"/>
    </row>
    <row r="20" spans="1:11" s="37" customFormat="1" ht="16.2" thickBot="1">
      <c r="A20" s="146" t="s">
        <v>97</v>
      </c>
      <c r="B20" s="142" t="s">
        <v>28</v>
      </c>
      <c r="C20" s="134">
        <f>SUM(Cobertura!C20:D20)</f>
        <v>631</v>
      </c>
      <c r="D20" s="183">
        <v>71</v>
      </c>
      <c r="E20" s="143">
        <f t="shared" si="1"/>
        <v>11.251980982567353</v>
      </c>
      <c r="F20" s="186">
        <v>0</v>
      </c>
      <c r="G20" s="158">
        <f t="shared" si="0"/>
        <v>0</v>
      </c>
      <c r="H20" s="143">
        <f t="shared" si="2"/>
        <v>3.375594294770206</v>
      </c>
      <c r="I20" s="42">
        <v>99.927762167559891</v>
      </c>
      <c r="J20" s="199"/>
      <c r="K20" s="201"/>
    </row>
    <row r="21" spans="1:11" s="37" customFormat="1" ht="16.2" thickBot="1">
      <c r="A21" s="146" t="s">
        <v>98</v>
      </c>
      <c r="B21" s="142" t="s">
        <v>29</v>
      </c>
      <c r="C21" s="134">
        <f>SUM(Cobertura!C21:D21)</f>
        <v>1056</v>
      </c>
      <c r="D21" s="183">
        <v>369</v>
      </c>
      <c r="E21" s="143">
        <f t="shared" si="1"/>
        <v>34.94318181818182</v>
      </c>
      <c r="F21" s="186">
        <v>9</v>
      </c>
      <c r="G21" s="158">
        <f t="shared" si="0"/>
        <v>2.4390243902439024</v>
      </c>
      <c r="H21" s="143">
        <f t="shared" si="2"/>
        <v>11.336613082039911</v>
      </c>
      <c r="I21" s="42">
        <v>69.806951982122399</v>
      </c>
      <c r="J21" s="199"/>
      <c r="K21" s="201"/>
    </row>
    <row r="22" spans="1:11" s="37" customFormat="1" ht="16.2" thickBot="1">
      <c r="A22" s="146" t="s">
        <v>99</v>
      </c>
      <c r="B22" s="142" t="s">
        <v>30</v>
      </c>
      <c r="C22" s="134">
        <f>SUM(Cobertura!C22:D22)</f>
        <v>562</v>
      </c>
      <c r="D22" s="183">
        <v>52</v>
      </c>
      <c r="E22" s="143">
        <f t="shared" si="1"/>
        <v>9.252669039145907</v>
      </c>
      <c r="F22" s="186">
        <v>0</v>
      </c>
      <c r="G22" s="158">
        <f t="shared" si="0"/>
        <v>0</v>
      </c>
      <c r="H22" s="143">
        <f t="shared" si="2"/>
        <v>2.7758007117437722</v>
      </c>
      <c r="I22" s="42">
        <v>99.923301823712194</v>
      </c>
      <c r="J22" s="199"/>
      <c r="K22" s="201"/>
    </row>
    <row r="23" spans="1:11" s="37" customFormat="1" ht="16.2" thickBot="1">
      <c r="A23" s="146" t="s">
        <v>100</v>
      </c>
      <c r="B23" s="142" t="s">
        <v>31</v>
      </c>
      <c r="C23" s="134">
        <f>SUM(Cobertura!C23:D23)</f>
        <v>667</v>
      </c>
      <c r="D23" s="183">
        <v>78</v>
      </c>
      <c r="E23" s="143">
        <f t="shared" si="1"/>
        <v>11.694152923538232</v>
      </c>
      <c r="F23" s="186">
        <v>4</v>
      </c>
      <c r="G23" s="158">
        <f t="shared" si="0"/>
        <v>5.1282051282051286</v>
      </c>
      <c r="H23" s="143">
        <f t="shared" si="2"/>
        <v>5.303117671933264</v>
      </c>
      <c r="I23" s="42">
        <v>99.920338613998098</v>
      </c>
      <c r="J23" s="199"/>
      <c r="K23" s="201"/>
    </row>
    <row r="24" spans="1:11" s="19" customFormat="1" ht="16.2" thickBot="1">
      <c r="A24" s="146" t="s">
        <v>101</v>
      </c>
      <c r="B24" s="142" t="s">
        <v>171</v>
      </c>
      <c r="C24" s="134">
        <f>SUM(Cobertura!C24:D24)</f>
        <v>1286</v>
      </c>
      <c r="D24" s="183">
        <v>90</v>
      </c>
      <c r="E24" s="143">
        <f t="shared" si="1"/>
        <v>6.9984447900466566</v>
      </c>
      <c r="F24" s="186">
        <v>3</v>
      </c>
      <c r="G24" s="158">
        <f t="shared" si="0"/>
        <v>3.3333333333333335</v>
      </c>
      <c r="H24" s="143">
        <f t="shared" si="2"/>
        <v>3.2662001036806636</v>
      </c>
      <c r="I24" s="42">
        <v>99.950181159420296</v>
      </c>
      <c r="J24" s="199"/>
      <c r="K24" s="201"/>
    </row>
    <row r="25" spans="1:11" s="37" customFormat="1" ht="16.2" thickBot="1">
      <c r="A25" s="146" t="s">
        <v>102</v>
      </c>
      <c r="B25" s="142" t="s">
        <v>172</v>
      </c>
      <c r="C25" s="134">
        <f>SUM(Cobertura!C25:D25)</f>
        <v>439</v>
      </c>
      <c r="D25" s="183">
        <v>117</v>
      </c>
      <c r="E25" s="143">
        <f t="shared" si="1"/>
        <v>26.651480637813211</v>
      </c>
      <c r="F25" s="186">
        <v>1</v>
      </c>
      <c r="G25" s="158">
        <f t="shared" si="0"/>
        <v>0.85470085470085466</v>
      </c>
      <c r="H25" s="143">
        <f t="shared" si="2"/>
        <v>8.2945894904892619</v>
      </c>
      <c r="I25" s="42">
        <v>99.803932376355348</v>
      </c>
      <c r="J25" s="199"/>
      <c r="K25" s="201"/>
    </row>
    <row r="26" spans="1:11" s="19" customFormat="1" ht="16.2" thickBot="1">
      <c r="A26" s="146" t="s">
        <v>103</v>
      </c>
      <c r="B26" s="142" t="s">
        <v>34</v>
      </c>
      <c r="C26" s="134">
        <f>SUM(Cobertura!C26:D26)</f>
        <v>248</v>
      </c>
      <c r="D26" s="183">
        <v>124</v>
      </c>
      <c r="E26" s="143">
        <f t="shared" si="1"/>
        <v>50</v>
      </c>
      <c r="F26" s="186">
        <v>1</v>
      </c>
      <c r="G26" s="158">
        <f t="shared" si="0"/>
        <v>0.80645161290322576</v>
      </c>
      <c r="H26" s="143">
        <f t="shared" si="2"/>
        <v>15.282258064516128</v>
      </c>
      <c r="I26" s="42">
        <v>99.770545666843162</v>
      </c>
      <c r="J26" s="199"/>
      <c r="K26" s="201"/>
    </row>
    <row r="27" spans="1:11" s="37" customFormat="1" ht="16.2" thickBot="1">
      <c r="A27" s="146" t="s">
        <v>104</v>
      </c>
      <c r="B27" s="142" t="s">
        <v>35</v>
      </c>
      <c r="C27" s="134">
        <f>SUM(Cobertura!C27:D27)</f>
        <v>277</v>
      </c>
      <c r="D27" s="183">
        <v>62</v>
      </c>
      <c r="E27" s="143">
        <f t="shared" si="1"/>
        <v>22.382671480144403</v>
      </c>
      <c r="F27" s="186">
        <v>0</v>
      </c>
      <c r="G27" s="158">
        <f t="shared" si="0"/>
        <v>0</v>
      </c>
      <c r="H27" s="143">
        <f t="shared" si="2"/>
        <v>6.7148014440433208</v>
      </c>
      <c r="I27" s="42">
        <v>99.819142821091589</v>
      </c>
      <c r="J27" s="199"/>
      <c r="K27" s="201"/>
    </row>
    <row r="28" spans="1:11" s="37" customFormat="1" ht="16.2" thickBot="1">
      <c r="A28" s="146" t="s">
        <v>105</v>
      </c>
      <c r="B28" s="142" t="s">
        <v>173</v>
      </c>
      <c r="C28" s="134">
        <f>SUM(Cobertura!C28:D28)</f>
        <v>452</v>
      </c>
      <c r="D28" s="183">
        <v>46</v>
      </c>
      <c r="E28" s="143">
        <f t="shared" si="1"/>
        <v>10.176991150442477</v>
      </c>
      <c r="F28" s="186">
        <v>2</v>
      </c>
      <c r="G28" s="158">
        <f t="shared" si="0"/>
        <v>4.3478260869565215</v>
      </c>
      <c r="H28" s="143">
        <f t="shared" si="2"/>
        <v>4.5748364755675253</v>
      </c>
      <c r="I28" s="42">
        <v>99.935937953772822</v>
      </c>
      <c r="J28" s="199"/>
      <c r="K28" s="201"/>
    </row>
    <row r="29" spans="1:11" s="37" customFormat="1" ht="16.2" thickBot="1">
      <c r="A29" s="146" t="s">
        <v>106</v>
      </c>
      <c r="B29" s="142" t="s">
        <v>37</v>
      </c>
      <c r="C29" s="134">
        <f>SUM(Cobertura!C29:D29)</f>
        <v>918</v>
      </c>
      <c r="D29" s="183">
        <v>445</v>
      </c>
      <c r="E29" s="143">
        <f t="shared" si="1"/>
        <v>48.474945533769066</v>
      </c>
      <c r="F29" s="186">
        <v>3</v>
      </c>
      <c r="G29" s="158">
        <f t="shared" si="0"/>
        <v>0.6741573033707865</v>
      </c>
      <c r="H29" s="143">
        <f t="shared" si="2"/>
        <v>14.778438716310495</v>
      </c>
      <c r="I29" s="42">
        <v>79.716016819893994</v>
      </c>
      <c r="J29" s="199"/>
      <c r="K29" s="201"/>
    </row>
    <row r="30" spans="1:11" s="19" customFormat="1" ht="16.2" thickBot="1">
      <c r="A30" s="146" t="s">
        <v>107</v>
      </c>
      <c r="B30" s="142" t="s">
        <v>38</v>
      </c>
      <c r="C30" s="134">
        <f>SUM(Cobertura!C30:D30)</f>
        <v>753</v>
      </c>
      <c r="D30" s="183">
        <v>122</v>
      </c>
      <c r="E30" s="143">
        <f t="shared" si="1"/>
        <v>16.201859229747676</v>
      </c>
      <c r="F30" s="186">
        <v>3</v>
      </c>
      <c r="G30" s="158">
        <f t="shared" si="0"/>
        <v>2.459016393442623</v>
      </c>
      <c r="H30" s="143">
        <f t="shared" si="2"/>
        <v>5.7212135066292209</v>
      </c>
      <c r="I30" s="42">
        <v>99.896372568876913</v>
      </c>
      <c r="J30" s="199"/>
      <c r="K30" s="201"/>
    </row>
    <row r="31" spans="1:11" s="37" customFormat="1" ht="16.2" thickBot="1">
      <c r="A31" s="146" t="s">
        <v>108</v>
      </c>
      <c r="B31" s="142" t="s">
        <v>174</v>
      </c>
      <c r="C31" s="134">
        <f>SUM(Cobertura!C31:D31)</f>
        <v>242</v>
      </c>
      <c r="D31" s="183">
        <v>31</v>
      </c>
      <c r="E31" s="143">
        <f t="shared" si="1"/>
        <v>12.809917355371901</v>
      </c>
      <c r="F31" s="186">
        <v>2</v>
      </c>
      <c r="G31" s="158">
        <f t="shared" si="0"/>
        <v>6.4516129032258061</v>
      </c>
      <c r="H31" s="143">
        <f t="shared" si="2"/>
        <v>6.1010397227406017</v>
      </c>
      <c r="I31" s="42">
        <v>99.915457452041323</v>
      </c>
      <c r="J31" s="199"/>
      <c r="K31" s="201"/>
    </row>
    <row r="32" spans="1:11" s="37" customFormat="1" ht="16.2" thickBot="1">
      <c r="A32" s="146" t="s">
        <v>109</v>
      </c>
      <c r="B32" s="142" t="s">
        <v>40</v>
      </c>
      <c r="C32" s="134">
        <f>SUM(Cobertura!C32:D32)</f>
        <v>219</v>
      </c>
      <c r="D32" s="183">
        <v>140</v>
      </c>
      <c r="E32" s="143">
        <f t="shared" si="1"/>
        <v>63.926940639269404</v>
      </c>
      <c r="F32" s="186">
        <v>7</v>
      </c>
      <c r="G32" s="158">
        <f t="shared" si="0"/>
        <v>5</v>
      </c>
      <c r="H32" s="143">
        <f t="shared" si="2"/>
        <v>20.92808219178082</v>
      </c>
      <c r="I32" s="42">
        <v>79.693043448767085</v>
      </c>
      <c r="J32" s="199"/>
      <c r="K32" s="201"/>
    </row>
    <row r="33" spans="1:11" s="37" customFormat="1" ht="16.2" thickBot="1">
      <c r="A33" s="146" t="s">
        <v>110</v>
      </c>
      <c r="B33" s="142" t="s">
        <v>175</v>
      </c>
      <c r="C33" s="134">
        <f>SUM(Cobertura!C33:D33)</f>
        <v>316</v>
      </c>
      <c r="D33" s="183">
        <v>116</v>
      </c>
      <c r="E33" s="143">
        <f t="shared" si="1"/>
        <v>36.708860759493668</v>
      </c>
      <c r="F33" s="186">
        <v>1</v>
      </c>
      <c r="G33" s="158">
        <f t="shared" si="0"/>
        <v>0.86206896551724133</v>
      </c>
      <c r="H33" s="143">
        <f t="shared" si="2"/>
        <v>11.314382365779133</v>
      </c>
      <c r="I33" s="42">
        <v>99.748770390290503</v>
      </c>
      <c r="J33" s="199"/>
      <c r="K33" s="201"/>
    </row>
    <row r="34" spans="1:11" s="37" customFormat="1" ht="16.2" thickBot="1">
      <c r="A34" s="146" t="s">
        <v>111</v>
      </c>
      <c r="B34" s="142" t="s">
        <v>42</v>
      </c>
      <c r="C34" s="134">
        <f>SUM(Cobertura!C34:D34)</f>
        <v>332</v>
      </c>
      <c r="D34" s="183">
        <v>92</v>
      </c>
      <c r="E34" s="143">
        <f t="shared" si="1"/>
        <v>27.710843373493976</v>
      </c>
      <c r="F34" s="186">
        <v>2</v>
      </c>
      <c r="G34" s="158">
        <f t="shared" si="0"/>
        <v>2.1739130434782608</v>
      </c>
      <c r="H34" s="143">
        <f t="shared" si="2"/>
        <v>9.0741225772655838</v>
      </c>
      <c r="I34" s="42">
        <v>99.822014261247233</v>
      </c>
      <c r="J34" s="199"/>
      <c r="K34" s="201"/>
    </row>
    <row r="35" spans="1:11" s="37" customFormat="1" ht="16.2" thickBot="1">
      <c r="A35" s="146" t="s">
        <v>112</v>
      </c>
      <c r="B35" s="142" t="s">
        <v>43</v>
      </c>
      <c r="C35" s="134">
        <f>SUM(Cobertura!C35:D35)</f>
        <v>366</v>
      </c>
      <c r="D35" s="183">
        <v>110</v>
      </c>
      <c r="E35" s="143">
        <f t="shared" si="1"/>
        <v>30.05464480874317</v>
      </c>
      <c r="F35" s="186">
        <v>1</v>
      </c>
      <c r="G35" s="158">
        <f t="shared" si="0"/>
        <v>0.90909090909090906</v>
      </c>
      <c r="H35" s="143">
        <f t="shared" si="2"/>
        <v>9.334575260804769</v>
      </c>
      <c r="I35" s="42">
        <v>99.853549824896533</v>
      </c>
      <c r="J35" s="199"/>
      <c r="K35" s="201"/>
    </row>
    <row r="36" spans="1:11" s="37" customFormat="1" ht="16.2" thickBot="1">
      <c r="A36" s="146" t="s">
        <v>113</v>
      </c>
      <c r="B36" s="142" t="s">
        <v>44</v>
      </c>
      <c r="C36" s="134">
        <f>SUM(Cobertura!C36:D36)</f>
        <v>617</v>
      </c>
      <c r="D36" s="183">
        <v>55</v>
      </c>
      <c r="E36" s="143">
        <f t="shared" si="1"/>
        <v>8.9141004862236635</v>
      </c>
      <c r="F36" s="186">
        <v>0</v>
      </c>
      <c r="G36" s="158">
        <f t="shared" si="0"/>
        <v>0</v>
      </c>
      <c r="H36" s="143">
        <f t="shared" si="2"/>
        <v>2.674230145867099</v>
      </c>
      <c r="I36" s="42">
        <v>99.930901552896671</v>
      </c>
      <c r="J36" s="199"/>
      <c r="K36" s="201"/>
    </row>
    <row r="37" spans="1:11" s="19" customFormat="1" ht="16.2" thickBot="1">
      <c r="A37" s="146" t="s">
        <v>114</v>
      </c>
      <c r="B37" s="142" t="s">
        <v>45</v>
      </c>
      <c r="C37" s="134">
        <f>SUM(Cobertura!C37:D37)</f>
        <v>384</v>
      </c>
      <c r="D37" s="183">
        <v>30</v>
      </c>
      <c r="E37" s="143">
        <f t="shared" si="1"/>
        <v>7.8125</v>
      </c>
      <c r="F37" s="186">
        <v>0</v>
      </c>
      <c r="G37" s="158">
        <f t="shared" si="0"/>
        <v>0</v>
      </c>
      <c r="H37" s="143">
        <f t="shared" si="2"/>
        <v>2.34375</v>
      </c>
      <c r="I37" s="42">
        <v>99.960278053624634</v>
      </c>
      <c r="J37" s="199"/>
      <c r="K37" s="201"/>
    </row>
    <row r="38" spans="1:11" s="37" customFormat="1" ht="16.2" thickBot="1">
      <c r="A38" s="146" t="s">
        <v>115</v>
      </c>
      <c r="B38" s="142" t="s">
        <v>46</v>
      </c>
      <c r="C38" s="134">
        <f>SUM(Cobertura!C38:D38)</f>
        <v>211</v>
      </c>
      <c r="D38" s="183">
        <v>13</v>
      </c>
      <c r="E38" s="143">
        <f t="shared" si="1"/>
        <v>6.1611374407582939</v>
      </c>
      <c r="F38" s="186">
        <v>0</v>
      </c>
      <c r="G38" s="158">
        <f t="shared" si="0"/>
        <v>0</v>
      </c>
      <c r="H38" s="143">
        <f t="shared" si="2"/>
        <v>1.8483412322274881</v>
      </c>
      <c r="I38" s="42">
        <v>99.975773516993144</v>
      </c>
      <c r="J38" s="199"/>
      <c r="K38" s="201"/>
    </row>
    <row r="39" spans="1:11" s="37" customFormat="1" ht="16.2" thickBot="1">
      <c r="A39" s="146" t="s">
        <v>116</v>
      </c>
      <c r="B39" s="142" t="s">
        <v>176</v>
      </c>
      <c r="C39" s="134">
        <f>SUM(Cobertura!C39:D39)</f>
        <v>901</v>
      </c>
      <c r="D39" s="183">
        <v>55</v>
      </c>
      <c r="E39" s="143">
        <f t="shared" si="1"/>
        <v>6.1043285238623755</v>
      </c>
      <c r="F39" s="186">
        <v>0</v>
      </c>
      <c r="G39" s="158">
        <f t="shared" si="0"/>
        <v>0</v>
      </c>
      <c r="H39" s="143">
        <f t="shared" si="2"/>
        <v>1.8312985571587126</v>
      </c>
      <c r="I39" s="42">
        <v>99.960033412067503</v>
      </c>
      <c r="J39" s="199"/>
      <c r="K39" s="201"/>
    </row>
    <row r="40" spans="1:11" s="37" customFormat="1" ht="16.2" thickBot="1">
      <c r="A40" s="146" t="s">
        <v>117</v>
      </c>
      <c r="B40" s="142" t="s">
        <v>177</v>
      </c>
      <c r="C40" s="134">
        <f>SUM(Cobertura!C40:D40)</f>
        <v>177</v>
      </c>
      <c r="D40" s="183">
        <v>9</v>
      </c>
      <c r="E40" s="143">
        <f t="shared" si="1"/>
        <v>5.0847457627118642</v>
      </c>
      <c r="F40" s="186">
        <v>0</v>
      </c>
      <c r="G40" s="158">
        <f t="shared" si="0"/>
        <v>0</v>
      </c>
      <c r="H40" s="143">
        <f t="shared" si="2"/>
        <v>1.5254237288135593</v>
      </c>
      <c r="I40" s="42">
        <v>99.979692132732225</v>
      </c>
      <c r="J40" s="199"/>
      <c r="K40" s="201"/>
    </row>
    <row r="41" spans="1:11" s="37" customFormat="1" ht="16.2" thickBot="1">
      <c r="A41" s="146" t="s">
        <v>118</v>
      </c>
      <c r="B41" s="144" t="s">
        <v>49</v>
      </c>
      <c r="C41" s="137">
        <f>SUM(Cobertura!C41:D41)</f>
        <v>266</v>
      </c>
      <c r="D41" s="184">
        <v>68</v>
      </c>
      <c r="E41" s="145">
        <f t="shared" si="1"/>
        <v>25.563909774436091</v>
      </c>
      <c r="F41" s="187">
        <v>0</v>
      </c>
      <c r="G41" s="159">
        <f t="shared" si="0"/>
        <v>0</v>
      </c>
      <c r="H41" s="145">
        <f t="shared" si="2"/>
        <v>7.6691729323308273</v>
      </c>
      <c r="I41" s="42">
        <v>99.81299922528251</v>
      </c>
      <c r="J41" s="199"/>
      <c r="K41" s="201"/>
    </row>
    <row r="42" spans="1:11" s="37" customFormat="1" ht="16.2" thickBot="1">
      <c r="B42" s="107" t="s">
        <v>2</v>
      </c>
      <c r="C42" s="107">
        <f>SUM(C43:C48)</f>
        <v>6</v>
      </c>
      <c r="D42" s="107">
        <f>SUM(D43:D48)</f>
        <v>2</v>
      </c>
      <c r="E42" s="113">
        <f t="shared" si="1"/>
        <v>33.333333333333336</v>
      </c>
      <c r="F42" s="156">
        <f>SUM(F43:F48)</f>
        <v>3</v>
      </c>
      <c r="G42" s="156">
        <v>0</v>
      </c>
      <c r="H42" s="156">
        <f t="shared" si="2"/>
        <v>10</v>
      </c>
      <c r="I42" s="42">
        <f>SUM(I43:I48)/6</f>
        <v>99.178981937602614</v>
      </c>
      <c r="J42" s="200"/>
      <c r="K42" s="201"/>
    </row>
    <row r="43" spans="1:11" s="37" customFormat="1" ht="16.2" thickBot="1">
      <c r="B43" s="148" t="s">
        <v>50</v>
      </c>
      <c r="C43" s="149">
        <v>1</v>
      </c>
      <c r="D43" s="149">
        <v>0</v>
      </c>
      <c r="E43" s="190">
        <f t="shared" si="1"/>
        <v>0</v>
      </c>
      <c r="F43" s="193">
        <v>1</v>
      </c>
      <c r="G43" s="131">
        <v>0</v>
      </c>
      <c r="H43" s="132">
        <f t="shared" si="2"/>
        <v>0</v>
      </c>
      <c r="I43" s="42">
        <v>98.522167487684726</v>
      </c>
      <c r="K43" s="201"/>
    </row>
    <row r="44" spans="1:11" s="37" customFormat="1" ht="16.2" thickBot="1">
      <c r="B44" s="150" t="s">
        <v>51</v>
      </c>
      <c r="C44" s="151">
        <v>1</v>
      </c>
      <c r="D44" s="151">
        <v>0</v>
      </c>
      <c r="E44" s="191">
        <f t="shared" si="1"/>
        <v>0</v>
      </c>
      <c r="F44" s="194">
        <v>1</v>
      </c>
      <c r="G44" s="135">
        <v>0</v>
      </c>
      <c r="H44" s="136">
        <f t="shared" si="2"/>
        <v>0</v>
      </c>
      <c r="I44" s="42">
        <v>99.01477832512316</v>
      </c>
      <c r="K44" s="201"/>
    </row>
    <row r="45" spans="1:11" s="37" customFormat="1" ht="16.2" thickBot="1">
      <c r="B45" s="150" t="s">
        <v>52</v>
      </c>
      <c r="C45" s="151">
        <v>1</v>
      </c>
      <c r="D45" s="151">
        <v>1</v>
      </c>
      <c r="E45" s="191">
        <f t="shared" si="1"/>
        <v>100</v>
      </c>
      <c r="F45" s="194">
        <v>0</v>
      </c>
      <c r="G45" s="135">
        <v>0</v>
      </c>
      <c r="H45" s="136">
        <f t="shared" si="2"/>
        <v>30</v>
      </c>
      <c r="I45" s="42">
        <v>99.50738916256158</v>
      </c>
      <c r="K45" s="201"/>
    </row>
    <row r="46" spans="1:11" s="37" customFormat="1" ht="16.2" thickBot="1">
      <c r="B46" s="150" t="s">
        <v>126</v>
      </c>
      <c r="C46" s="151">
        <v>1</v>
      </c>
      <c r="D46" s="151">
        <v>0</v>
      </c>
      <c r="E46" s="191">
        <f t="shared" si="1"/>
        <v>0</v>
      </c>
      <c r="F46" s="194">
        <v>0</v>
      </c>
      <c r="G46" s="135">
        <v>0</v>
      </c>
      <c r="H46" s="136">
        <f t="shared" si="2"/>
        <v>0</v>
      </c>
      <c r="I46" s="42">
        <v>100</v>
      </c>
      <c r="K46" s="201"/>
    </row>
    <row r="47" spans="1:11" s="37" customFormat="1" ht="16.2" thickBot="1">
      <c r="B47" s="150" t="s">
        <v>120</v>
      </c>
      <c r="C47" s="151">
        <v>1</v>
      </c>
      <c r="D47" s="151">
        <v>0</v>
      </c>
      <c r="E47" s="191">
        <f t="shared" si="1"/>
        <v>0</v>
      </c>
      <c r="F47" s="194">
        <v>0</v>
      </c>
      <c r="G47" s="135">
        <v>0</v>
      </c>
      <c r="H47" s="136">
        <f t="shared" si="2"/>
        <v>0</v>
      </c>
      <c r="I47" s="42">
        <v>100</v>
      </c>
      <c r="K47" s="201"/>
    </row>
    <row r="48" spans="1:11" s="37" customFormat="1" ht="16.2" thickBot="1">
      <c r="B48" s="152" t="s">
        <v>53</v>
      </c>
      <c r="C48" s="153">
        <v>1</v>
      </c>
      <c r="D48" s="153">
        <v>1</v>
      </c>
      <c r="E48" s="192">
        <f t="shared" si="1"/>
        <v>100</v>
      </c>
      <c r="F48" s="195">
        <v>1</v>
      </c>
      <c r="G48" s="138">
        <v>0</v>
      </c>
      <c r="H48" s="139">
        <f t="shared" si="2"/>
        <v>30</v>
      </c>
      <c r="I48" s="42">
        <v>98.029556650246306</v>
      </c>
      <c r="K48" s="201"/>
    </row>
    <row r="49" spans="2:11" s="37" customFormat="1" ht="16.2" thickBot="1">
      <c r="B49" s="107" t="s">
        <v>3</v>
      </c>
      <c r="C49" s="107">
        <f>SUM(C50:C59)</f>
        <v>10</v>
      </c>
      <c r="D49" s="107">
        <f>SUM(D50:D59)</f>
        <v>7</v>
      </c>
      <c r="E49" s="113">
        <f t="shared" si="1"/>
        <v>70</v>
      </c>
      <c r="F49" s="156">
        <f>SUM(F50:F59)</f>
        <v>7</v>
      </c>
      <c r="G49" s="156">
        <v>0</v>
      </c>
      <c r="H49" s="156">
        <f t="shared" si="2"/>
        <v>21</v>
      </c>
      <c r="I49" s="42">
        <f>SUM(I50:I59)/10</f>
        <v>98.029556650246306</v>
      </c>
      <c r="K49" s="201"/>
    </row>
    <row r="50" spans="2:11" s="37" customFormat="1" ht="16.2" thickBot="1">
      <c r="B50" s="148" t="s">
        <v>54</v>
      </c>
      <c r="C50" s="149">
        <v>1</v>
      </c>
      <c r="D50" s="149">
        <v>1</v>
      </c>
      <c r="E50" s="132">
        <f t="shared" si="1"/>
        <v>100</v>
      </c>
      <c r="F50" s="196">
        <v>1</v>
      </c>
      <c r="G50" s="131">
        <v>0</v>
      </c>
      <c r="H50" s="132">
        <f t="shared" si="2"/>
        <v>30</v>
      </c>
      <c r="I50" s="42">
        <v>97.536945812807886</v>
      </c>
      <c r="K50" s="201"/>
    </row>
    <row r="51" spans="2:11" s="37" customFormat="1" ht="16.2" thickBot="1">
      <c r="B51" s="150" t="s">
        <v>55</v>
      </c>
      <c r="C51" s="151">
        <v>1</v>
      </c>
      <c r="D51" s="151">
        <v>1</v>
      </c>
      <c r="E51" s="136">
        <f t="shared" si="1"/>
        <v>100</v>
      </c>
      <c r="F51" s="197">
        <v>1</v>
      </c>
      <c r="G51" s="135">
        <v>0</v>
      </c>
      <c r="H51" s="136">
        <f t="shared" si="2"/>
        <v>30</v>
      </c>
      <c r="I51" s="42">
        <v>95.566502463054178</v>
      </c>
      <c r="K51" s="201"/>
    </row>
    <row r="52" spans="2:11" s="37" customFormat="1" ht="16.2" thickBot="1">
      <c r="B52" s="150" t="s">
        <v>74</v>
      </c>
      <c r="C52" s="151">
        <v>1</v>
      </c>
      <c r="D52" s="151">
        <v>1</v>
      </c>
      <c r="E52" s="136">
        <f t="shared" si="1"/>
        <v>100</v>
      </c>
      <c r="F52" s="197">
        <v>1</v>
      </c>
      <c r="G52" s="135">
        <v>0</v>
      </c>
      <c r="H52" s="136">
        <f t="shared" si="2"/>
        <v>30</v>
      </c>
      <c r="I52" s="42">
        <v>99.01477832512316</v>
      </c>
      <c r="K52" s="201"/>
    </row>
    <row r="53" spans="2:11" s="37" customFormat="1" ht="16.2" thickBot="1">
      <c r="B53" s="150" t="s">
        <v>75</v>
      </c>
      <c r="C53" s="151">
        <v>1</v>
      </c>
      <c r="D53" s="151">
        <v>0</v>
      </c>
      <c r="E53" s="136">
        <f t="shared" si="1"/>
        <v>0</v>
      </c>
      <c r="F53" s="197">
        <v>0</v>
      </c>
      <c r="G53" s="135">
        <v>0</v>
      </c>
      <c r="H53" s="136">
        <f t="shared" si="2"/>
        <v>0</v>
      </c>
      <c r="I53" s="42">
        <v>100</v>
      </c>
      <c r="K53" s="201"/>
    </row>
    <row r="54" spans="2:11" s="37" customFormat="1" ht="16.2" thickBot="1">
      <c r="B54" s="150" t="s">
        <v>56</v>
      </c>
      <c r="C54" s="151">
        <v>1</v>
      </c>
      <c r="D54" s="151">
        <v>1</v>
      </c>
      <c r="E54" s="136">
        <f t="shared" si="1"/>
        <v>100</v>
      </c>
      <c r="F54" s="197">
        <v>1</v>
      </c>
      <c r="G54" s="135">
        <v>0</v>
      </c>
      <c r="H54" s="136">
        <f t="shared" si="2"/>
        <v>30</v>
      </c>
      <c r="I54" s="42">
        <v>97.536945812807886</v>
      </c>
      <c r="K54" s="201"/>
    </row>
    <row r="55" spans="2:11" s="37" customFormat="1" ht="16.2" thickBot="1">
      <c r="B55" s="150" t="s">
        <v>76</v>
      </c>
      <c r="C55" s="151">
        <v>1</v>
      </c>
      <c r="D55" s="151">
        <v>1</v>
      </c>
      <c r="E55" s="136">
        <f t="shared" si="1"/>
        <v>100</v>
      </c>
      <c r="F55" s="197">
        <v>1</v>
      </c>
      <c r="G55" s="135">
        <v>0</v>
      </c>
      <c r="H55" s="136">
        <f t="shared" si="2"/>
        <v>30</v>
      </c>
      <c r="I55" s="42">
        <v>93.596059113300484</v>
      </c>
      <c r="K55" s="201"/>
    </row>
    <row r="56" spans="2:11" s="37" customFormat="1" ht="16.2" thickBot="1">
      <c r="B56" s="150" t="s">
        <v>77</v>
      </c>
      <c r="C56" s="151">
        <v>1</v>
      </c>
      <c r="D56" s="151">
        <v>1</v>
      </c>
      <c r="E56" s="136">
        <f t="shared" si="1"/>
        <v>100</v>
      </c>
      <c r="F56" s="197">
        <v>0</v>
      </c>
      <c r="G56" s="135">
        <v>0</v>
      </c>
      <c r="H56" s="136">
        <f t="shared" si="2"/>
        <v>30</v>
      </c>
      <c r="I56" s="42">
        <v>99.50738916256158</v>
      </c>
      <c r="K56" s="201"/>
    </row>
    <row r="57" spans="2:11" s="37" customFormat="1" ht="16.2" thickBot="1">
      <c r="B57" s="150" t="s">
        <v>57</v>
      </c>
      <c r="C57" s="151">
        <v>1</v>
      </c>
      <c r="D57" s="151">
        <v>1</v>
      </c>
      <c r="E57" s="136">
        <f t="shared" si="1"/>
        <v>100</v>
      </c>
      <c r="F57" s="197">
        <v>1</v>
      </c>
      <c r="G57" s="135">
        <v>0</v>
      </c>
      <c r="H57" s="136">
        <f t="shared" si="2"/>
        <v>30</v>
      </c>
      <c r="I57" s="42">
        <v>98.029556650246306</v>
      </c>
      <c r="K57" s="201"/>
    </row>
    <row r="58" spans="2:11" s="37" customFormat="1" ht="16.2" thickBot="1">
      <c r="B58" s="150" t="s">
        <v>58</v>
      </c>
      <c r="C58" s="151">
        <v>1</v>
      </c>
      <c r="D58" s="151">
        <v>0</v>
      </c>
      <c r="E58" s="136">
        <f t="shared" si="1"/>
        <v>0</v>
      </c>
      <c r="F58" s="197">
        <v>1</v>
      </c>
      <c r="G58" s="135">
        <v>0</v>
      </c>
      <c r="H58" s="136">
        <f t="shared" si="2"/>
        <v>0</v>
      </c>
      <c r="I58" s="42">
        <v>99.50738916256158</v>
      </c>
      <c r="K58" s="201"/>
    </row>
    <row r="59" spans="2:11" s="37" customFormat="1" ht="16.2" thickBot="1">
      <c r="B59" s="152" t="s">
        <v>78</v>
      </c>
      <c r="C59" s="153">
        <v>1</v>
      </c>
      <c r="D59" s="153">
        <v>0</v>
      </c>
      <c r="E59" s="139">
        <f t="shared" si="1"/>
        <v>0</v>
      </c>
      <c r="F59" s="198">
        <v>0</v>
      </c>
      <c r="G59" s="138">
        <v>0</v>
      </c>
      <c r="H59" s="139">
        <f t="shared" si="2"/>
        <v>0</v>
      </c>
      <c r="I59" s="42">
        <v>100</v>
      </c>
      <c r="K59" s="201"/>
    </row>
    <row r="60" spans="2:11" s="37" customFormat="1" ht="16.2" thickBot="1">
      <c r="B60" s="104" t="s">
        <v>81</v>
      </c>
      <c r="C60" s="107">
        <f>SUM(C61:C67)</f>
        <v>7</v>
      </c>
      <c r="D60" s="107">
        <f>SUM(D61:D67)</f>
        <v>8</v>
      </c>
      <c r="E60" s="113">
        <f t="shared" si="1"/>
        <v>114.28571428571429</v>
      </c>
      <c r="F60" s="156">
        <f>SUM(F61:F67)</f>
        <v>7</v>
      </c>
      <c r="G60" s="156">
        <f>SUM(G61:G67)/7</f>
        <v>28.571428571428573</v>
      </c>
      <c r="H60" s="156">
        <f t="shared" si="2"/>
        <v>44.285714285714285</v>
      </c>
      <c r="I60" s="42">
        <f>SUM(I61:I67)/7</f>
        <v>96.903589021815634</v>
      </c>
      <c r="K60" s="201"/>
    </row>
    <row r="61" spans="2:11" s="37" customFormat="1" ht="16.2" thickBot="1">
      <c r="B61" s="148" t="s">
        <v>82</v>
      </c>
      <c r="C61" s="149">
        <v>1</v>
      </c>
      <c r="D61" s="149">
        <v>0</v>
      </c>
      <c r="E61" s="132">
        <f t="shared" si="1"/>
        <v>0</v>
      </c>
      <c r="F61" s="196">
        <v>1</v>
      </c>
      <c r="G61" s="131">
        <v>0</v>
      </c>
      <c r="H61" s="132">
        <f t="shared" si="2"/>
        <v>0</v>
      </c>
      <c r="I61" s="42">
        <v>99.01477832512316</v>
      </c>
      <c r="K61" s="201"/>
    </row>
    <row r="62" spans="2:11" s="37" customFormat="1" ht="16.2" thickBot="1">
      <c r="B62" s="150" t="s">
        <v>83</v>
      </c>
      <c r="C62" s="151">
        <v>1</v>
      </c>
      <c r="D62" s="151">
        <v>1</v>
      </c>
      <c r="E62" s="136">
        <f t="shared" si="1"/>
        <v>100</v>
      </c>
      <c r="F62" s="197">
        <v>1</v>
      </c>
      <c r="G62" s="135">
        <v>0</v>
      </c>
      <c r="H62" s="136">
        <f t="shared" si="2"/>
        <v>30</v>
      </c>
      <c r="I62" s="42">
        <v>98.522167487684726</v>
      </c>
      <c r="K62" s="201"/>
    </row>
    <row r="63" spans="2:11" s="37" customFormat="1" ht="16.2" thickBot="1">
      <c r="B63" s="150" t="s">
        <v>65</v>
      </c>
      <c r="C63" s="151">
        <v>1</v>
      </c>
      <c r="D63" s="151">
        <v>1</v>
      </c>
      <c r="E63" s="136">
        <f t="shared" si="1"/>
        <v>100</v>
      </c>
      <c r="F63" s="197">
        <v>1</v>
      </c>
      <c r="G63" s="135">
        <v>0</v>
      </c>
      <c r="H63" s="136">
        <f t="shared" si="2"/>
        <v>30</v>
      </c>
      <c r="I63" s="42">
        <v>94.088669950738918</v>
      </c>
      <c r="K63" s="201"/>
    </row>
    <row r="64" spans="2:11" s="37" customFormat="1" ht="16.2" thickBot="1">
      <c r="B64" s="150" t="s">
        <v>86</v>
      </c>
      <c r="C64" s="151">
        <v>1</v>
      </c>
      <c r="D64" s="151">
        <v>2</v>
      </c>
      <c r="E64" s="136">
        <f t="shared" si="1"/>
        <v>200</v>
      </c>
      <c r="F64" s="197">
        <v>1</v>
      </c>
      <c r="G64" s="135">
        <v>100</v>
      </c>
      <c r="H64" s="136">
        <f t="shared" si="2"/>
        <v>95</v>
      </c>
      <c r="I64" s="42">
        <v>94.088669950738918</v>
      </c>
      <c r="K64" s="201"/>
    </row>
    <row r="65" spans="2:11" s="37" customFormat="1" ht="16.2" thickBot="1">
      <c r="B65" s="150" t="s">
        <v>84</v>
      </c>
      <c r="C65" s="151">
        <v>1</v>
      </c>
      <c r="D65" s="151">
        <v>1</v>
      </c>
      <c r="E65" s="136">
        <f t="shared" si="1"/>
        <v>100</v>
      </c>
      <c r="F65" s="197">
        <v>1</v>
      </c>
      <c r="G65" s="135">
        <v>0</v>
      </c>
      <c r="H65" s="136">
        <f t="shared" si="2"/>
        <v>30</v>
      </c>
      <c r="I65" s="42">
        <v>95.073891625615758</v>
      </c>
      <c r="K65" s="201"/>
    </row>
    <row r="66" spans="2:11" s="37" customFormat="1" ht="16.2" thickBot="1">
      <c r="B66" s="150" t="s">
        <v>85</v>
      </c>
      <c r="C66" s="151">
        <v>1</v>
      </c>
      <c r="D66" s="151">
        <v>2</v>
      </c>
      <c r="E66" s="136">
        <f t="shared" si="1"/>
        <v>200</v>
      </c>
      <c r="F66" s="197">
        <v>1</v>
      </c>
      <c r="G66" s="135">
        <f>F66*100/C66</f>
        <v>100</v>
      </c>
      <c r="H66" s="136">
        <f t="shared" si="2"/>
        <v>95</v>
      </c>
      <c r="I66" s="42">
        <v>98.522167487684726</v>
      </c>
      <c r="K66" s="201"/>
    </row>
    <row r="67" spans="2:11" s="37" customFormat="1" ht="16.2" thickBot="1">
      <c r="B67" s="152" t="s">
        <v>79</v>
      </c>
      <c r="C67" s="153">
        <v>1</v>
      </c>
      <c r="D67" s="153">
        <v>1</v>
      </c>
      <c r="E67" s="139">
        <f t="shared" si="1"/>
        <v>100</v>
      </c>
      <c r="F67" s="198">
        <v>1</v>
      </c>
      <c r="G67" s="138">
        <v>0</v>
      </c>
      <c r="H67" s="139">
        <f t="shared" si="2"/>
        <v>30</v>
      </c>
      <c r="I67" s="42">
        <v>99.01477832512316</v>
      </c>
      <c r="K67" s="201"/>
    </row>
    <row r="68" spans="2:11" s="37" customFormat="1" ht="16.2" thickBot="1">
      <c r="B68" s="104" t="s">
        <v>8</v>
      </c>
      <c r="C68" s="107">
        <f>SUM(C69:C74)</f>
        <v>6</v>
      </c>
      <c r="D68" s="107">
        <f>SUM(D69:D74)</f>
        <v>3</v>
      </c>
      <c r="E68" s="113">
        <f t="shared" si="1"/>
        <v>50</v>
      </c>
      <c r="F68" s="156">
        <f>SUM(F69:F74)</f>
        <v>1</v>
      </c>
      <c r="G68" s="156">
        <v>0</v>
      </c>
      <c r="H68" s="156">
        <f t="shared" si="2"/>
        <v>15</v>
      </c>
      <c r="I68" s="42">
        <f>SUM(I69:I74)/6</f>
        <v>99.470789562189637</v>
      </c>
      <c r="K68" s="201"/>
    </row>
    <row r="69" spans="2:11" s="37" customFormat="1" ht="16.2" thickBot="1">
      <c r="B69" s="148" t="s">
        <v>59</v>
      </c>
      <c r="C69" s="149">
        <v>1</v>
      </c>
      <c r="D69" s="149">
        <v>0</v>
      </c>
      <c r="E69" s="132">
        <f t="shared" si="1"/>
        <v>0</v>
      </c>
      <c r="F69" s="196">
        <v>0</v>
      </c>
      <c r="G69" s="131">
        <v>0</v>
      </c>
      <c r="H69" s="132">
        <f t="shared" si="2"/>
        <v>0</v>
      </c>
      <c r="I69" s="42">
        <v>100</v>
      </c>
      <c r="K69" s="201"/>
    </row>
    <row r="70" spans="2:11" s="37" customFormat="1" ht="16.2" thickBot="1">
      <c r="B70" s="150" t="s">
        <v>60</v>
      </c>
      <c r="C70" s="151">
        <v>1</v>
      </c>
      <c r="D70" s="151">
        <v>0</v>
      </c>
      <c r="E70" s="136">
        <f t="shared" si="1"/>
        <v>0</v>
      </c>
      <c r="F70" s="197">
        <v>0</v>
      </c>
      <c r="G70" s="135">
        <v>0</v>
      </c>
      <c r="H70" s="136">
        <f t="shared" si="2"/>
        <v>0</v>
      </c>
      <c r="I70" s="42">
        <v>100</v>
      </c>
      <c r="K70" s="201"/>
    </row>
    <row r="71" spans="2:11" s="37" customFormat="1" ht="16.2" thickBot="1">
      <c r="B71" s="150" t="s">
        <v>62</v>
      </c>
      <c r="C71" s="151">
        <v>1</v>
      </c>
      <c r="D71" s="151">
        <v>1</v>
      </c>
      <c r="E71" s="136">
        <f t="shared" si="1"/>
        <v>100</v>
      </c>
      <c r="F71" s="197">
        <v>0</v>
      </c>
      <c r="G71" s="135">
        <v>0</v>
      </c>
      <c r="H71" s="136">
        <f t="shared" si="2"/>
        <v>30</v>
      </c>
      <c r="I71" s="42">
        <v>99.50738916256158</v>
      </c>
      <c r="K71" s="201"/>
    </row>
    <row r="72" spans="2:11" s="37" customFormat="1" ht="16.2" thickBot="1">
      <c r="B72" s="150" t="s">
        <v>63</v>
      </c>
      <c r="C72" s="151">
        <v>1</v>
      </c>
      <c r="D72" s="151">
        <v>0</v>
      </c>
      <c r="E72" s="136">
        <f t="shared" si="1"/>
        <v>0</v>
      </c>
      <c r="F72" s="197">
        <v>0</v>
      </c>
      <c r="G72" s="135">
        <v>0</v>
      </c>
      <c r="H72" s="136">
        <f t="shared" si="2"/>
        <v>0</v>
      </c>
      <c r="I72" s="42">
        <v>100</v>
      </c>
      <c r="K72" s="201"/>
    </row>
    <row r="73" spans="2:11" s="37" customFormat="1" ht="16.2" thickBot="1">
      <c r="B73" s="150" t="s">
        <v>64</v>
      </c>
      <c r="C73" s="151">
        <v>1</v>
      </c>
      <c r="D73" s="151">
        <v>1</v>
      </c>
      <c r="E73" s="136">
        <f t="shared" si="1"/>
        <v>100</v>
      </c>
      <c r="F73" s="197">
        <v>1</v>
      </c>
      <c r="G73" s="135">
        <v>0</v>
      </c>
      <c r="H73" s="136">
        <f t="shared" si="2"/>
        <v>30</v>
      </c>
      <c r="I73" s="42">
        <v>98.522167487684726</v>
      </c>
      <c r="K73" s="201"/>
    </row>
    <row r="74" spans="2:11" s="37" customFormat="1" ht="16.2" thickBot="1">
      <c r="B74" s="152" t="s">
        <v>61</v>
      </c>
      <c r="C74" s="153">
        <v>1</v>
      </c>
      <c r="D74" s="153">
        <v>1</v>
      </c>
      <c r="E74" s="139">
        <f t="shared" si="1"/>
        <v>100</v>
      </c>
      <c r="F74" s="198">
        <v>0</v>
      </c>
      <c r="G74" s="138">
        <v>0</v>
      </c>
      <c r="H74" s="139">
        <f t="shared" si="2"/>
        <v>30</v>
      </c>
      <c r="I74" s="42">
        <v>98.795180722891558</v>
      </c>
      <c r="K74" s="201"/>
    </row>
    <row r="75" spans="2:11">
      <c r="B75" s="19"/>
      <c r="C75" s="19"/>
    </row>
    <row r="76" spans="2:11">
      <c r="B76" s="19" t="s">
        <v>1</v>
      </c>
      <c r="C76" s="19"/>
      <c r="D76" s="25"/>
      <c r="E76" s="25"/>
      <c r="F76" s="25"/>
      <c r="G76" s="25"/>
      <c r="H76" s="25"/>
      <c r="I76" s="25"/>
    </row>
    <row r="77" spans="2:11">
      <c r="B77" s="24" t="s">
        <v>14</v>
      </c>
      <c r="C77" s="24"/>
    </row>
    <row r="78" spans="2:11" ht="24" customHeight="1">
      <c r="B78" s="154" t="s">
        <v>12</v>
      </c>
      <c r="C78" s="154"/>
      <c r="D78" s="154"/>
      <c r="E78" s="154"/>
      <c r="F78" s="154"/>
      <c r="G78" s="154"/>
      <c r="H78" s="154"/>
      <c r="I78" s="154"/>
    </row>
    <row r="79" spans="2:11" ht="21.75" customHeight="1">
      <c r="B79" s="154" t="s">
        <v>13</v>
      </c>
      <c r="C79" s="154"/>
      <c r="D79" s="154"/>
      <c r="E79" s="154"/>
      <c r="F79" s="154"/>
      <c r="G79" s="154"/>
      <c r="H79" s="154"/>
      <c r="I79" s="154"/>
    </row>
    <row r="80" spans="2:11" ht="12.75" customHeight="1">
      <c r="B80" s="154" t="s">
        <v>121</v>
      </c>
      <c r="C80" s="154"/>
      <c r="D80" s="154"/>
      <c r="E80" s="154"/>
      <c r="F80" s="154"/>
      <c r="G80" s="154"/>
      <c r="H80" s="154"/>
      <c r="I80" s="154"/>
    </row>
    <row r="81" spans="2:9" ht="12.75" customHeight="1">
      <c r="B81" s="154" t="s">
        <v>131</v>
      </c>
      <c r="C81" s="154"/>
      <c r="D81" s="154"/>
      <c r="E81" s="154"/>
      <c r="F81" s="154"/>
      <c r="G81" s="154"/>
      <c r="H81" s="154"/>
      <c r="I81" s="154"/>
    </row>
    <row r="82" spans="2:9" ht="12.75" customHeight="1">
      <c r="B82" s="154" t="s">
        <v>122</v>
      </c>
      <c r="C82" s="154"/>
      <c r="D82" s="154"/>
      <c r="E82" s="154"/>
      <c r="F82" s="154"/>
      <c r="G82" s="154"/>
      <c r="H82" s="154"/>
      <c r="I82" s="154"/>
    </row>
    <row r="83" spans="2:9" ht="12.75" customHeight="1">
      <c r="B83" s="154" t="s">
        <v>123</v>
      </c>
      <c r="C83" s="154"/>
      <c r="D83" s="154"/>
      <c r="E83" s="154"/>
      <c r="F83" s="154"/>
      <c r="G83" s="154"/>
      <c r="H83" s="154"/>
      <c r="I83" s="154"/>
    </row>
    <row r="84" spans="2:9" ht="12.75" customHeight="1">
      <c r="B84" s="154" t="s">
        <v>124</v>
      </c>
      <c r="C84" s="154"/>
      <c r="D84" s="154"/>
      <c r="E84" s="154"/>
      <c r="F84" s="154"/>
      <c r="G84" s="154"/>
      <c r="H84" s="154"/>
      <c r="I84" s="154"/>
    </row>
    <row r="86" spans="2:9">
      <c r="B86" s="43" t="s">
        <v>11</v>
      </c>
      <c r="C86" s="43"/>
    </row>
    <row r="87" spans="2:9" ht="12.75" customHeight="1">
      <c r="B87" s="154" t="s">
        <v>15</v>
      </c>
      <c r="C87" s="154"/>
      <c r="D87" s="154"/>
      <c r="E87" s="154"/>
      <c r="F87" s="154"/>
      <c r="G87" s="154"/>
      <c r="H87" s="154"/>
      <c r="I87" s="154"/>
    </row>
    <row r="90" spans="2:9" ht="14.4" thickBot="1">
      <c r="B90" s="10" t="s">
        <v>73</v>
      </c>
      <c r="C90" s="10"/>
    </row>
    <row r="91" spans="2:9" ht="14.4" thickBot="1">
      <c r="B91" s="44"/>
      <c r="C91" s="66"/>
      <c r="D91" s="46" t="s">
        <v>72</v>
      </c>
    </row>
    <row r="92" spans="2:9">
      <c r="B92" s="48" t="s">
        <v>68</v>
      </c>
      <c r="C92" s="67"/>
      <c r="D92" s="49">
        <v>100</v>
      </c>
    </row>
    <row r="93" spans="2:9">
      <c r="B93" s="50" t="s">
        <v>69</v>
      </c>
      <c r="C93" s="61"/>
      <c r="D93" s="52">
        <v>95</v>
      </c>
    </row>
    <row r="94" spans="2:9" ht="14.4" thickBot="1">
      <c r="B94" s="54" t="s">
        <v>70</v>
      </c>
      <c r="C94" s="63"/>
      <c r="D94" s="56">
        <v>80</v>
      </c>
    </row>
  </sheetData>
  <phoneticPr fontId="2" type="noConversion"/>
  <conditionalFormatting sqref="I9:I74">
    <cfRule type="cellIs" dxfId="414" priority="1" operator="between">
      <formula>95.49</formula>
      <formula>75.5</formula>
    </cfRule>
    <cfRule type="cellIs" dxfId="413" priority="2" operator="greaterThanOrEqual">
      <formula>95.5</formula>
    </cfRule>
  </conditionalFormatting>
  <conditionalFormatting sqref="I9:I74">
    <cfRule type="cellIs" dxfId="412" priority="3" operator="lessThanOrEqual">
      <formula>75.49</formula>
    </cfRule>
  </conditionalFormatting>
  <pageMargins left="0.74803149606299213" right="0.74803149606299213" top="0.98425196850393704" bottom="0.98425196850393704" header="0" footer="0"/>
  <pageSetup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07"/>
  <sheetViews>
    <sheetView showGridLines="0" zoomScale="85" zoomScaleNormal="85" workbookViewId="0">
      <selection activeCell="F9" sqref="F9"/>
    </sheetView>
  </sheetViews>
  <sheetFormatPr baseColWidth="10" defaultColWidth="11.44140625" defaultRowHeight="13.8"/>
  <cols>
    <col min="1" max="1" width="15.5546875" style="1" customWidth="1"/>
    <col min="2" max="2" width="32.33203125" style="23" customWidth="1"/>
    <col min="3" max="3" width="17.6640625" style="1" customWidth="1"/>
    <col min="4" max="4" width="11" style="1" customWidth="1"/>
    <col min="5" max="5" width="24.6640625" style="1" customWidth="1"/>
    <col min="6" max="6" width="18.6640625" style="1" customWidth="1"/>
    <col min="7" max="7" width="14.109375" style="1" customWidth="1"/>
    <col min="8" max="8" width="26.33203125" style="1" customWidth="1"/>
    <col min="9" max="9" width="18.5546875" style="1" customWidth="1"/>
    <col min="10" max="10" width="17.109375" style="1" customWidth="1"/>
    <col min="11" max="11" width="25" style="1" customWidth="1"/>
    <col min="12" max="12" width="23.88671875" style="1" customWidth="1"/>
    <col min="13" max="13" width="12.33203125" style="29" customWidth="1"/>
    <col min="14" max="16384" width="11.44140625" style="1"/>
  </cols>
  <sheetData>
    <row r="1" spans="2:13" s="14" customFormat="1" ht="15.6">
      <c r="B1" s="20"/>
      <c r="C1" s="21"/>
      <c r="I1" s="21"/>
    </row>
    <row r="2" spans="2:13" s="14" customFormat="1" ht="19.5" customHeight="1">
      <c r="B2" s="20"/>
      <c r="C2" s="21"/>
      <c r="I2" s="21"/>
    </row>
    <row r="3" spans="2:13">
      <c r="D3" s="10"/>
      <c r="J3" s="10"/>
      <c r="M3" s="1"/>
    </row>
    <row r="4" spans="2:13">
      <c r="D4" s="10"/>
      <c r="J4" s="10"/>
      <c r="M4" s="1"/>
    </row>
    <row r="5" spans="2:13" ht="14.4" thickBot="1">
      <c r="D5" s="10"/>
      <c r="J5" s="10"/>
      <c r="M5" s="1"/>
    </row>
    <row r="6" spans="2:13" s="37" customFormat="1" ht="12" customHeight="1" thickBot="1">
      <c r="B6" s="3"/>
      <c r="C6" s="419" t="s">
        <v>137</v>
      </c>
      <c r="D6" s="420"/>
      <c r="E6" s="420"/>
      <c r="F6" s="421"/>
      <c r="G6" s="161"/>
      <c r="H6" s="161"/>
      <c r="I6" s="161"/>
      <c r="J6" s="161"/>
      <c r="K6" s="161"/>
      <c r="L6" s="85"/>
    </row>
    <row r="7" spans="2:13" s="37" customFormat="1" ht="13.2" thickBot="1">
      <c r="B7" s="68"/>
      <c r="C7" s="416" t="s">
        <v>152</v>
      </c>
      <c r="D7" s="417"/>
      <c r="E7" s="418"/>
      <c r="F7" s="162"/>
    </row>
    <row r="8" spans="2:13" s="37" customFormat="1" ht="44.25" customHeight="1" thickBot="1">
      <c r="B8" s="69" t="s">
        <v>7</v>
      </c>
      <c r="C8" s="114" t="s">
        <v>142</v>
      </c>
      <c r="D8" s="115" t="s">
        <v>143</v>
      </c>
      <c r="E8" s="115" t="s">
        <v>144</v>
      </c>
      <c r="F8" s="129" t="s">
        <v>138</v>
      </c>
      <c r="G8" s="70"/>
    </row>
    <row r="9" spans="2:13" s="14" customFormat="1" ht="35.25" customHeight="1" thickBot="1">
      <c r="B9" s="26" t="s">
        <v>119</v>
      </c>
      <c r="C9" s="27">
        <f>(SUM(C10:C41)/32)</f>
        <v>94.1875</v>
      </c>
      <c r="D9" s="27">
        <f>(SUM(D10:D41)/32)</f>
        <v>96.875</v>
      </c>
      <c r="E9" s="27">
        <f>(SUM(E10:E41)/32)</f>
        <v>96.875</v>
      </c>
      <c r="F9" s="28">
        <f>(SUM(F10:F41)/32)</f>
        <v>95.979166666666657</v>
      </c>
      <c r="G9" s="108"/>
    </row>
    <row r="10" spans="2:13" s="37" customFormat="1" ht="16.2">
      <c r="B10" s="116" t="s">
        <v>20</v>
      </c>
      <c r="C10" s="117">
        <v>100</v>
      </c>
      <c r="D10" s="117">
        <v>100</v>
      </c>
      <c r="E10" s="117">
        <v>100</v>
      </c>
      <c r="F10" s="118">
        <f>(C10+D10+E10)/3</f>
        <v>100</v>
      </c>
      <c r="G10" s="108"/>
    </row>
    <row r="11" spans="2:13" s="37" customFormat="1" ht="16.2">
      <c r="B11" s="119" t="s">
        <v>21</v>
      </c>
      <c r="C11" s="120">
        <v>100</v>
      </c>
      <c r="D11" s="120">
        <v>100</v>
      </c>
      <c r="E11" s="120">
        <v>100</v>
      </c>
      <c r="F11" s="121">
        <f t="shared" ref="F11:F41" si="0">(C11+D11+E11)/3</f>
        <v>100</v>
      </c>
      <c r="G11" s="108"/>
    </row>
    <row r="12" spans="2:13" s="37" customFormat="1" ht="16.2">
      <c r="B12" s="119" t="s">
        <v>22</v>
      </c>
      <c r="C12" s="120">
        <v>100</v>
      </c>
      <c r="D12" s="120">
        <v>100</v>
      </c>
      <c r="E12" s="120">
        <v>100</v>
      </c>
      <c r="F12" s="121">
        <f t="shared" si="0"/>
        <v>100</v>
      </c>
      <c r="G12" s="108"/>
    </row>
    <row r="13" spans="2:13" s="37" customFormat="1" ht="16.2">
      <c r="B13" s="119" t="s">
        <v>23</v>
      </c>
      <c r="C13" s="120">
        <v>100</v>
      </c>
      <c r="D13" s="120">
        <v>100</v>
      </c>
      <c r="E13" s="120">
        <v>100</v>
      </c>
      <c r="F13" s="121">
        <f t="shared" si="0"/>
        <v>100</v>
      </c>
      <c r="G13" s="108"/>
    </row>
    <row r="14" spans="2:13" s="37" customFormat="1" ht="16.2">
      <c r="B14" s="119" t="s">
        <v>136</v>
      </c>
      <c r="C14" s="120">
        <v>100</v>
      </c>
      <c r="D14" s="120">
        <v>100</v>
      </c>
      <c r="E14" s="120">
        <v>100</v>
      </c>
      <c r="F14" s="121">
        <f>(C14+D14+E14)/3</f>
        <v>100</v>
      </c>
      <c r="G14" s="108"/>
    </row>
    <row r="15" spans="2:13" s="37" customFormat="1" ht="16.2">
      <c r="B15" s="119" t="s">
        <v>24</v>
      </c>
      <c r="C15" s="120">
        <v>100</v>
      </c>
      <c r="D15" s="120">
        <v>100</v>
      </c>
      <c r="E15" s="120">
        <v>100</v>
      </c>
      <c r="F15" s="121">
        <f>(C15+D15+E15)/3</f>
        <v>100</v>
      </c>
      <c r="G15" s="108"/>
    </row>
    <row r="16" spans="2:13" s="37" customFormat="1" ht="16.2">
      <c r="B16" s="119" t="s">
        <v>25</v>
      </c>
      <c r="C16" s="120">
        <v>48</v>
      </c>
      <c r="D16" s="120">
        <v>100</v>
      </c>
      <c r="E16" s="120">
        <v>100</v>
      </c>
      <c r="F16" s="121">
        <f>(C16+D16+E16)/3</f>
        <v>82.666666666666671</v>
      </c>
      <c r="G16" s="108"/>
    </row>
    <row r="17" spans="2:7" s="37" customFormat="1" ht="16.2">
      <c r="B17" s="119" t="s">
        <v>26</v>
      </c>
      <c r="C17" s="120">
        <v>100</v>
      </c>
      <c r="D17" s="120">
        <v>100</v>
      </c>
      <c r="E17" s="120">
        <v>100</v>
      </c>
      <c r="F17" s="121">
        <f>(C17+D17+E17)/3</f>
        <v>100</v>
      </c>
      <c r="G17" s="108"/>
    </row>
    <row r="18" spans="2:7" s="37" customFormat="1" ht="16.2">
      <c r="B18" s="119" t="s">
        <v>156</v>
      </c>
      <c r="C18" s="120">
        <v>100</v>
      </c>
      <c r="D18" s="120">
        <v>100</v>
      </c>
      <c r="E18" s="120">
        <v>100</v>
      </c>
      <c r="F18" s="121">
        <f>(C18+D18+E18)/3</f>
        <v>100</v>
      </c>
      <c r="G18" s="108"/>
    </row>
    <row r="19" spans="2:7" s="37" customFormat="1" ht="16.2">
      <c r="B19" s="119" t="s">
        <v>27</v>
      </c>
      <c r="C19" s="120">
        <v>100</v>
      </c>
      <c r="D19" s="120">
        <v>100</v>
      </c>
      <c r="E19" s="120">
        <v>100</v>
      </c>
      <c r="F19" s="121">
        <f t="shared" si="0"/>
        <v>100</v>
      </c>
      <c r="G19" s="108"/>
    </row>
    <row r="20" spans="2:7" s="37" customFormat="1" ht="16.2">
      <c r="B20" s="119" t="s">
        <v>28</v>
      </c>
      <c r="C20" s="120">
        <v>100</v>
      </c>
      <c r="D20" s="120">
        <v>100</v>
      </c>
      <c r="E20" s="120">
        <v>100</v>
      </c>
      <c r="F20" s="121">
        <f t="shared" si="0"/>
        <v>100</v>
      </c>
      <c r="G20" s="108"/>
    </row>
    <row r="21" spans="2:7" s="37" customFormat="1" ht="16.2">
      <c r="B21" s="119" t="s">
        <v>29</v>
      </c>
      <c r="C21" s="120">
        <v>0</v>
      </c>
      <c r="D21" s="120">
        <v>0</v>
      </c>
      <c r="E21" s="120">
        <v>0</v>
      </c>
      <c r="F21" s="121">
        <f t="shared" si="0"/>
        <v>0</v>
      </c>
      <c r="G21" s="108"/>
    </row>
    <row r="22" spans="2:7" s="37" customFormat="1" ht="16.2">
      <c r="B22" s="119" t="s">
        <v>30</v>
      </c>
      <c r="C22" s="120">
        <v>100</v>
      </c>
      <c r="D22" s="120">
        <v>100</v>
      </c>
      <c r="E22" s="120">
        <v>100</v>
      </c>
      <c r="F22" s="121">
        <f t="shared" si="0"/>
        <v>100</v>
      </c>
      <c r="G22" s="108"/>
    </row>
    <row r="23" spans="2:7" s="37" customFormat="1" ht="16.2">
      <c r="B23" s="119" t="s">
        <v>31</v>
      </c>
      <c r="C23" s="120">
        <v>100</v>
      </c>
      <c r="D23" s="120">
        <v>100</v>
      </c>
      <c r="E23" s="120">
        <v>100</v>
      </c>
      <c r="F23" s="121">
        <f t="shared" si="0"/>
        <v>100</v>
      </c>
      <c r="G23" s="108"/>
    </row>
    <row r="24" spans="2:7" s="37" customFormat="1" ht="16.2">
      <c r="B24" s="119" t="s">
        <v>32</v>
      </c>
      <c r="C24" s="120">
        <v>100</v>
      </c>
      <c r="D24" s="120">
        <v>100</v>
      </c>
      <c r="E24" s="120">
        <v>100</v>
      </c>
      <c r="F24" s="121">
        <f t="shared" si="0"/>
        <v>100</v>
      </c>
      <c r="G24" s="108"/>
    </row>
    <row r="25" spans="2:7" s="37" customFormat="1" ht="16.2">
      <c r="B25" s="119" t="s">
        <v>33</v>
      </c>
      <c r="C25" s="120">
        <v>100</v>
      </c>
      <c r="D25" s="120">
        <v>100</v>
      </c>
      <c r="E25" s="120">
        <v>100</v>
      </c>
      <c r="F25" s="121">
        <f t="shared" si="0"/>
        <v>100</v>
      </c>
      <c r="G25" s="108"/>
    </row>
    <row r="26" spans="2:7" s="37" customFormat="1" ht="16.2">
      <c r="B26" s="119" t="s">
        <v>34</v>
      </c>
      <c r="C26" s="120">
        <v>100</v>
      </c>
      <c r="D26" s="120">
        <v>100</v>
      </c>
      <c r="E26" s="120">
        <v>100</v>
      </c>
      <c r="F26" s="121">
        <f t="shared" si="0"/>
        <v>100</v>
      </c>
      <c r="G26" s="108"/>
    </row>
    <row r="27" spans="2:7" s="37" customFormat="1" ht="16.2">
      <c r="B27" s="119" t="s">
        <v>35</v>
      </c>
      <c r="C27" s="120">
        <v>100</v>
      </c>
      <c r="D27" s="120">
        <v>100</v>
      </c>
      <c r="E27" s="120">
        <v>100</v>
      </c>
      <c r="F27" s="121">
        <f t="shared" si="0"/>
        <v>100</v>
      </c>
      <c r="G27" s="108"/>
    </row>
    <row r="28" spans="2:7" s="37" customFormat="1" ht="16.2">
      <c r="B28" s="119" t="s">
        <v>36</v>
      </c>
      <c r="C28" s="120">
        <v>100</v>
      </c>
      <c r="D28" s="120">
        <v>100</v>
      </c>
      <c r="E28" s="120">
        <v>100</v>
      </c>
      <c r="F28" s="121">
        <f t="shared" si="0"/>
        <v>100</v>
      </c>
      <c r="G28" s="108"/>
    </row>
    <row r="29" spans="2:7" s="37" customFormat="1" ht="16.2">
      <c r="B29" s="119" t="s">
        <v>37</v>
      </c>
      <c r="C29" s="120">
        <v>90</v>
      </c>
      <c r="D29" s="120">
        <v>100</v>
      </c>
      <c r="E29" s="120">
        <v>100</v>
      </c>
      <c r="F29" s="121">
        <f t="shared" si="0"/>
        <v>96.666666666666671</v>
      </c>
      <c r="G29" s="108"/>
    </row>
    <row r="30" spans="2:7" s="37" customFormat="1" ht="16.2">
      <c r="B30" s="119" t="s">
        <v>38</v>
      </c>
      <c r="C30" s="120">
        <v>100</v>
      </c>
      <c r="D30" s="120">
        <v>100</v>
      </c>
      <c r="E30" s="120">
        <v>100</v>
      </c>
      <c r="F30" s="121">
        <f t="shared" si="0"/>
        <v>100</v>
      </c>
      <c r="G30" s="108"/>
    </row>
    <row r="31" spans="2:7" s="37" customFormat="1" ht="16.2">
      <c r="B31" s="119" t="s">
        <v>39</v>
      </c>
      <c r="C31" s="120">
        <v>100</v>
      </c>
      <c r="D31" s="120">
        <v>100</v>
      </c>
      <c r="E31" s="120">
        <v>100</v>
      </c>
      <c r="F31" s="121">
        <f t="shared" si="0"/>
        <v>100</v>
      </c>
      <c r="G31" s="108"/>
    </row>
    <row r="32" spans="2:7" s="37" customFormat="1" ht="16.2">
      <c r="B32" s="119" t="s">
        <v>40</v>
      </c>
      <c r="C32" s="120">
        <v>76</v>
      </c>
      <c r="D32" s="120">
        <v>100</v>
      </c>
      <c r="E32" s="120">
        <v>100</v>
      </c>
      <c r="F32" s="121">
        <f t="shared" si="0"/>
        <v>92</v>
      </c>
      <c r="G32" s="108"/>
    </row>
    <row r="33" spans="2:7" s="37" customFormat="1" ht="16.2">
      <c r="B33" s="119" t="s">
        <v>41</v>
      </c>
      <c r="C33" s="120">
        <v>100</v>
      </c>
      <c r="D33" s="120">
        <v>100</v>
      </c>
      <c r="E33" s="120">
        <v>100</v>
      </c>
      <c r="F33" s="121">
        <f t="shared" si="0"/>
        <v>100</v>
      </c>
      <c r="G33" s="108"/>
    </row>
    <row r="34" spans="2:7" s="37" customFormat="1" ht="16.2">
      <c r="B34" s="119" t="s">
        <v>42</v>
      </c>
      <c r="C34" s="120">
        <v>100</v>
      </c>
      <c r="D34" s="120">
        <v>100</v>
      </c>
      <c r="E34" s="120">
        <v>100</v>
      </c>
      <c r="F34" s="121">
        <f t="shared" si="0"/>
        <v>100</v>
      </c>
      <c r="G34" s="108"/>
    </row>
    <row r="35" spans="2:7" s="37" customFormat="1" ht="16.2">
      <c r="B35" s="119" t="s">
        <v>43</v>
      </c>
      <c r="C35" s="120">
        <v>100</v>
      </c>
      <c r="D35" s="120">
        <v>100</v>
      </c>
      <c r="E35" s="120">
        <v>100</v>
      </c>
      <c r="F35" s="121">
        <f t="shared" si="0"/>
        <v>100</v>
      </c>
      <c r="G35" s="108"/>
    </row>
    <row r="36" spans="2:7" s="37" customFormat="1" ht="16.2">
      <c r="B36" s="119" t="s">
        <v>44</v>
      </c>
      <c r="C36" s="120">
        <v>100</v>
      </c>
      <c r="D36" s="120">
        <v>100</v>
      </c>
      <c r="E36" s="120">
        <v>100</v>
      </c>
      <c r="F36" s="121">
        <f t="shared" si="0"/>
        <v>100</v>
      </c>
      <c r="G36" s="108"/>
    </row>
    <row r="37" spans="2:7" s="37" customFormat="1" ht="16.2">
      <c r="B37" s="119" t="s">
        <v>45</v>
      </c>
      <c r="C37" s="120">
        <v>100</v>
      </c>
      <c r="D37" s="120">
        <v>100</v>
      </c>
      <c r="E37" s="120">
        <v>100</v>
      </c>
      <c r="F37" s="121">
        <f t="shared" si="0"/>
        <v>100</v>
      </c>
      <c r="G37" s="108"/>
    </row>
    <row r="38" spans="2:7" s="37" customFormat="1" ht="16.2">
      <c r="B38" s="119" t="s">
        <v>46</v>
      </c>
      <c r="C38" s="120">
        <v>100</v>
      </c>
      <c r="D38" s="120">
        <v>100</v>
      </c>
      <c r="E38" s="120">
        <v>100</v>
      </c>
      <c r="F38" s="121">
        <f t="shared" si="0"/>
        <v>100</v>
      </c>
      <c r="G38" s="108"/>
    </row>
    <row r="39" spans="2:7" s="37" customFormat="1" ht="16.2">
      <c r="B39" s="119" t="s">
        <v>47</v>
      </c>
      <c r="C39" s="120">
        <v>100</v>
      </c>
      <c r="D39" s="120">
        <v>100</v>
      </c>
      <c r="E39" s="120">
        <v>100</v>
      </c>
      <c r="F39" s="121">
        <f t="shared" si="0"/>
        <v>100</v>
      </c>
      <c r="G39" s="108"/>
    </row>
    <row r="40" spans="2:7" s="37" customFormat="1" ht="16.2">
      <c r="B40" s="119" t="s">
        <v>48</v>
      </c>
      <c r="C40" s="120">
        <v>100</v>
      </c>
      <c r="D40" s="120">
        <v>100</v>
      </c>
      <c r="E40" s="120">
        <v>100</v>
      </c>
      <c r="F40" s="121">
        <f t="shared" si="0"/>
        <v>100</v>
      </c>
      <c r="G40" s="108"/>
    </row>
    <row r="41" spans="2:7" s="37" customFormat="1" ht="16.8" thickBot="1">
      <c r="B41" s="122" t="s">
        <v>49</v>
      </c>
      <c r="C41" s="123">
        <v>100</v>
      </c>
      <c r="D41" s="123">
        <v>100</v>
      </c>
      <c r="E41" s="123">
        <v>100</v>
      </c>
      <c r="F41" s="124">
        <f t="shared" si="0"/>
        <v>100</v>
      </c>
      <c r="G41" s="108"/>
    </row>
    <row r="42" spans="2:7" s="73" customFormat="1" ht="16.8" thickBot="1">
      <c r="B42" s="74" t="s">
        <v>2</v>
      </c>
      <c r="C42" s="75">
        <f>(SUM(C43:C48)/6)</f>
        <v>82.5</v>
      </c>
      <c r="D42" s="75">
        <f t="shared" ref="D42:F42" si="1">(SUM(D43:D48)/6)</f>
        <v>100</v>
      </c>
      <c r="E42" s="75">
        <f t="shared" si="1"/>
        <v>100</v>
      </c>
      <c r="F42" s="28">
        <f t="shared" si="1"/>
        <v>94.166666666666671</v>
      </c>
      <c r="G42" s="108"/>
    </row>
    <row r="43" spans="2:7" s="73" customFormat="1" ht="16.2">
      <c r="B43" s="116" t="s">
        <v>50</v>
      </c>
      <c r="C43" s="117">
        <v>100</v>
      </c>
      <c r="D43" s="117">
        <v>100</v>
      </c>
      <c r="E43" s="117">
        <v>100</v>
      </c>
      <c r="F43" s="118">
        <f t="shared" ref="F43:F48" si="2">(C43+D43+E43)/3</f>
        <v>100</v>
      </c>
      <c r="G43" s="108"/>
    </row>
    <row r="44" spans="2:7" s="73" customFormat="1" ht="24">
      <c r="B44" s="119" t="s">
        <v>51</v>
      </c>
      <c r="C44" s="120">
        <v>100</v>
      </c>
      <c r="D44" s="120">
        <v>100</v>
      </c>
      <c r="E44" s="120">
        <v>100</v>
      </c>
      <c r="F44" s="121">
        <f t="shared" si="2"/>
        <v>100</v>
      </c>
      <c r="G44" s="108"/>
    </row>
    <row r="45" spans="2:7" s="73" customFormat="1" ht="16.2">
      <c r="B45" s="119" t="s">
        <v>52</v>
      </c>
      <c r="C45" s="120">
        <v>100</v>
      </c>
      <c r="D45" s="120">
        <v>100</v>
      </c>
      <c r="E45" s="120">
        <v>100</v>
      </c>
      <c r="F45" s="121">
        <f t="shared" si="2"/>
        <v>100</v>
      </c>
      <c r="G45" s="108"/>
    </row>
    <row r="46" spans="2:7" s="73" customFormat="1" ht="24">
      <c r="B46" s="119" t="s">
        <v>126</v>
      </c>
      <c r="C46" s="120">
        <v>0</v>
      </c>
      <c r="D46" s="120">
        <v>100</v>
      </c>
      <c r="E46" s="120">
        <v>100</v>
      </c>
      <c r="F46" s="121">
        <f t="shared" si="2"/>
        <v>66.666666666666671</v>
      </c>
      <c r="G46" s="108"/>
    </row>
    <row r="47" spans="2:7" s="73" customFormat="1" ht="16.2">
      <c r="B47" s="119" t="s">
        <v>120</v>
      </c>
      <c r="C47" s="120">
        <v>100</v>
      </c>
      <c r="D47" s="120">
        <v>100</v>
      </c>
      <c r="E47" s="120">
        <v>100</v>
      </c>
      <c r="F47" s="121">
        <f t="shared" si="2"/>
        <v>100</v>
      </c>
      <c r="G47" s="108"/>
    </row>
    <row r="48" spans="2:7" s="73" customFormat="1" ht="16.8" thickBot="1">
      <c r="B48" s="122" t="s">
        <v>53</v>
      </c>
      <c r="C48" s="123">
        <v>95</v>
      </c>
      <c r="D48" s="123">
        <v>100</v>
      </c>
      <c r="E48" s="123">
        <v>100</v>
      </c>
      <c r="F48" s="124">
        <f t="shared" si="2"/>
        <v>98.333333333333329</v>
      </c>
      <c r="G48" s="108"/>
    </row>
    <row r="49" spans="2:7" s="73" customFormat="1" ht="16.8" thickBot="1">
      <c r="B49" s="74" t="s">
        <v>3</v>
      </c>
      <c r="C49" s="75">
        <f>(SUM(C50:C59)/10)</f>
        <v>88.7</v>
      </c>
      <c r="D49" s="75">
        <f t="shared" ref="D49:F49" si="3">(SUM(D50:D59)/10)</f>
        <v>90</v>
      </c>
      <c r="E49" s="75">
        <f t="shared" si="3"/>
        <v>90</v>
      </c>
      <c r="F49" s="28">
        <f t="shared" si="3"/>
        <v>89.566666666666663</v>
      </c>
      <c r="G49" s="108"/>
    </row>
    <row r="50" spans="2:7" s="73" customFormat="1" ht="21.6">
      <c r="B50" s="125" t="s">
        <v>54</v>
      </c>
      <c r="C50" s="117">
        <v>100</v>
      </c>
      <c r="D50" s="117">
        <v>100</v>
      </c>
      <c r="E50" s="117">
        <v>100</v>
      </c>
      <c r="F50" s="118">
        <f t="shared" ref="F50:F59" si="4">(C50+D50+E50)/3</f>
        <v>100</v>
      </c>
      <c r="G50" s="108"/>
    </row>
    <row r="51" spans="2:7" s="73" customFormat="1" ht="16.2">
      <c r="B51" s="126" t="s">
        <v>55</v>
      </c>
      <c r="C51" s="120">
        <v>100</v>
      </c>
      <c r="D51" s="120">
        <v>100</v>
      </c>
      <c r="E51" s="120">
        <v>100</v>
      </c>
      <c r="F51" s="121">
        <f t="shared" si="4"/>
        <v>100</v>
      </c>
      <c r="G51" s="108"/>
    </row>
    <row r="52" spans="2:7" s="73" customFormat="1" ht="21.6">
      <c r="B52" s="126" t="s">
        <v>145</v>
      </c>
      <c r="C52" s="120">
        <v>100</v>
      </c>
      <c r="D52" s="120">
        <v>100</v>
      </c>
      <c r="E52" s="120">
        <v>100</v>
      </c>
      <c r="F52" s="121">
        <f t="shared" si="4"/>
        <v>100</v>
      </c>
      <c r="G52" s="108"/>
    </row>
    <row r="53" spans="2:7" s="73" customFormat="1" ht="21.6">
      <c r="B53" s="126" t="s">
        <v>146</v>
      </c>
      <c r="C53" s="120">
        <v>100</v>
      </c>
      <c r="D53" s="120">
        <v>100</v>
      </c>
      <c r="E53" s="120">
        <v>100</v>
      </c>
      <c r="F53" s="121">
        <f t="shared" si="4"/>
        <v>100</v>
      </c>
      <c r="G53" s="108"/>
    </row>
    <row r="54" spans="2:7" s="73" customFormat="1" ht="16.2">
      <c r="B54" s="126" t="s">
        <v>56</v>
      </c>
      <c r="C54" s="120">
        <v>100</v>
      </c>
      <c r="D54" s="120">
        <v>100</v>
      </c>
      <c r="E54" s="120">
        <v>100</v>
      </c>
      <c r="F54" s="121">
        <f t="shared" si="4"/>
        <v>100</v>
      </c>
      <c r="G54" s="108"/>
    </row>
    <row r="55" spans="2:7" s="73" customFormat="1" ht="32.4">
      <c r="B55" s="126" t="s">
        <v>147</v>
      </c>
      <c r="C55" s="120">
        <v>87</v>
      </c>
      <c r="D55" s="120">
        <v>100</v>
      </c>
      <c r="E55" s="120">
        <v>100</v>
      </c>
      <c r="F55" s="121">
        <f t="shared" si="4"/>
        <v>95.666666666666671</v>
      </c>
      <c r="G55" s="108"/>
    </row>
    <row r="56" spans="2:7" s="73" customFormat="1" ht="21.6">
      <c r="B56" s="126" t="s">
        <v>148</v>
      </c>
      <c r="C56" s="120">
        <v>100</v>
      </c>
      <c r="D56" s="120">
        <v>100</v>
      </c>
      <c r="E56" s="120">
        <v>100</v>
      </c>
      <c r="F56" s="121">
        <f t="shared" si="4"/>
        <v>100</v>
      </c>
      <c r="G56" s="108"/>
    </row>
    <row r="57" spans="2:7" s="73" customFormat="1" ht="21.6">
      <c r="B57" s="126" t="s">
        <v>149</v>
      </c>
      <c r="C57" s="120">
        <v>0</v>
      </c>
      <c r="D57" s="120">
        <v>0</v>
      </c>
      <c r="E57" s="120">
        <v>0</v>
      </c>
      <c r="F57" s="121">
        <f t="shared" si="4"/>
        <v>0</v>
      </c>
      <c r="G57" s="108"/>
    </row>
    <row r="58" spans="2:7" s="73" customFormat="1" ht="21.6">
      <c r="B58" s="126" t="s">
        <v>58</v>
      </c>
      <c r="C58" s="120">
        <v>100</v>
      </c>
      <c r="D58" s="120">
        <v>100</v>
      </c>
      <c r="E58" s="120">
        <v>100</v>
      </c>
      <c r="F58" s="121">
        <f t="shared" si="4"/>
        <v>100</v>
      </c>
      <c r="G58" s="108"/>
    </row>
    <row r="59" spans="2:7" s="73" customFormat="1" ht="22.2" thickBot="1">
      <c r="B59" s="127" t="s">
        <v>150</v>
      </c>
      <c r="C59" s="123">
        <v>100</v>
      </c>
      <c r="D59" s="123">
        <v>100</v>
      </c>
      <c r="E59" s="123">
        <v>100</v>
      </c>
      <c r="F59" s="124">
        <f t="shared" si="4"/>
        <v>100</v>
      </c>
      <c r="G59" s="108"/>
    </row>
    <row r="60" spans="2:7" s="73" customFormat="1" ht="16.8" thickBot="1">
      <c r="B60" s="74" t="s">
        <v>81</v>
      </c>
      <c r="C60" s="75">
        <f>(SUM(C61:C67)/7)</f>
        <v>71.428571428571431</v>
      </c>
      <c r="D60" s="75">
        <f t="shared" ref="D60:F60" si="5">(SUM(D61:D67)/7)</f>
        <v>71.428571428571431</v>
      </c>
      <c r="E60" s="75">
        <f t="shared" si="5"/>
        <v>71.428571428571431</v>
      </c>
      <c r="F60" s="28">
        <f t="shared" si="5"/>
        <v>71.428571428571431</v>
      </c>
      <c r="G60" s="108"/>
    </row>
    <row r="61" spans="2:7" s="73" customFormat="1" ht="36">
      <c r="B61" s="116" t="s">
        <v>82</v>
      </c>
      <c r="C61" s="117">
        <v>100</v>
      </c>
      <c r="D61" s="117">
        <v>100</v>
      </c>
      <c r="E61" s="117">
        <v>100</v>
      </c>
      <c r="F61" s="118">
        <f t="shared" ref="F61:F67" si="6">(C61+D61+E61)/3</f>
        <v>100</v>
      </c>
      <c r="G61" s="108"/>
    </row>
    <row r="62" spans="2:7" s="73" customFormat="1" ht="24">
      <c r="B62" s="119" t="s">
        <v>83</v>
      </c>
      <c r="C62" s="120">
        <v>100</v>
      </c>
      <c r="D62" s="120">
        <v>100</v>
      </c>
      <c r="E62" s="120">
        <v>100</v>
      </c>
      <c r="F62" s="121">
        <f t="shared" si="6"/>
        <v>100</v>
      </c>
      <c r="G62" s="108"/>
    </row>
    <row r="63" spans="2:7" s="73" customFormat="1" ht="24">
      <c r="B63" s="119" t="s">
        <v>65</v>
      </c>
      <c r="C63" s="120">
        <v>100</v>
      </c>
      <c r="D63" s="120">
        <v>100</v>
      </c>
      <c r="E63" s="120">
        <v>100</v>
      </c>
      <c r="F63" s="121">
        <f t="shared" si="6"/>
        <v>100</v>
      </c>
      <c r="G63" s="108"/>
    </row>
    <row r="64" spans="2:7" s="73" customFormat="1" ht="24">
      <c r="B64" s="119" t="s">
        <v>86</v>
      </c>
      <c r="C64" s="120">
        <v>0</v>
      </c>
      <c r="D64" s="120">
        <v>0</v>
      </c>
      <c r="E64" s="120">
        <v>0</v>
      </c>
      <c r="F64" s="121">
        <f t="shared" si="6"/>
        <v>0</v>
      </c>
      <c r="G64" s="108"/>
    </row>
    <row r="65" spans="2:13" s="73" customFormat="1" ht="24">
      <c r="B65" s="119" t="s">
        <v>84</v>
      </c>
      <c r="C65" s="120">
        <v>0</v>
      </c>
      <c r="D65" s="120">
        <v>0</v>
      </c>
      <c r="E65" s="120">
        <v>0</v>
      </c>
      <c r="F65" s="121">
        <f t="shared" si="6"/>
        <v>0</v>
      </c>
      <c r="G65" s="108"/>
    </row>
    <row r="66" spans="2:13" s="73" customFormat="1" ht="24">
      <c r="B66" s="119" t="s">
        <v>85</v>
      </c>
      <c r="C66" s="120">
        <v>100</v>
      </c>
      <c r="D66" s="120">
        <v>100</v>
      </c>
      <c r="E66" s="120">
        <v>100</v>
      </c>
      <c r="F66" s="121">
        <f t="shared" si="6"/>
        <v>100</v>
      </c>
      <c r="G66" s="108"/>
    </row>
    <row r="67" spans="2:13" s="73" customFormat="1" ht="24.6" thickBot="1">
      <c r="B67" s="122" t="s">
        <v>79</v>
      </c>
      <c r="C67" s="123">
        <v>100</v>
      </c>
      <c r="D67" s="123">
        <v>100</v>
      </c>
      <c r="E67" s="123">
        <v>100</v>
      </c>
      <c r="F67" s="124">
        <f t="shared" si="6"/>
        <v>100</v>
      </c>
      <c r="G67" s="108"/>
    </row>
    <row r="68" spans="2:13" s="73" customFormat="1" ht="16.8" thickBot="1">
      <c r="B68" s="74" t="s">
        <v>8</v>
      </c>
      <c r="C68" s="75">
        <f>(SUM(C69:C74)/6)</f>
        <v>100</v>
      </c>
      <c r="D68" s="75">
        <f t="shared" ref="D68:F68" si="7">(SUM(D69:D74)/6)</f>
        <v>100</v>
      </c>
      <c r="E68" s="75">
        <f t="shared" si="7"/>
        <v>100</v>
      </c>
      <c r="F68" s="28">
        <f t="shared" si="7"/>
        <v>100</v>
      </c>
      <c r="G68" s="108"/>
    </row>
    <row r="69" spans="2:13" s="73" customFormat="1" ht="39" customHeight="1">
      <c r="B69" s="116" t="s">
        <v>59</v>
      </c>
      <c r="C69" s="117">
        <v>100</v>
      </c>
      <c r="D69" s="117">
        <v>100</v>
      </c>
      <c r="E69" s="117">
        <v>100</v>
      </c>
      <c r="F69" s="118">
        <f t="shared" ref="F69:F74" si="8">(C69+D69+E69)/3</f>
        <v>100</v>
      </c>
      <c r="G69" s="108"/>
    </row>
    <row r="70" spans="2:13" s="73" customFormat="1" ht="24">
      <c r="B70" s="119" t="s">
        <v>60</v>
      </c>
      <c r="C70" s="120">
        <v>100</v>
      </c>
      <c r="D70" s="120">
        <v>100</v>
      </c>
      <c r="E70" s="120">
        <v>100</v>
      </c>
      <c r="F70" s="121">
        <f t="shared" si="8"/>
        <v>100</v>
      </c>
      <c r="G70" s="108"/>
    </row>
    <row r="71" spans="2:13" s="73" customFormat="1" ht="24">
      <c r="B71" s="128" t="s">
        <v>62</v>
      </c>
      <c r="C71" s="120">
        <v>100</v>
      </c>
      <c r="D71" s="120">
        <v>100</v>
      </c>
      <c r="E71" s="120">
        <v>100</v>
      </c>
      <c r="F71" s="121">
        <f t="shared" si="8"/>
        <v>100</v>
      </c>
      <c r="G71" s="108"/>
    </row>
    <row r="72" spans="2:13" s="73" customFormat="1" ht="24">
      <c r="B72" s="119" t="s">
        <v>63</v>
      </c>
      <c r="C72" s="120">
        <v>100</v>
      </c>
      <c r="D72" s="120">
        <v>100</v>
      </c>
      <c r="E72" s="120">
        <v>100</v>
      </c>
      <c r="F72" s="121">
        <f t="shared" si="8"/>
        <v>100</v>
      </c>
      <c r="G72" s="108"/>
    </row>
    <row r="73" spans="2:13" s="73" customFormat="1" ht="27.75" customHeight="1">
      <c r="B73" s="119" t="s">
        <v>64</v>
      </c>
      <c r="C73" s="120">
        <v>100</v>
      </c>
      <c r="D73" s="120">
        <v>100</v>
      </c>
      <c r="E73" s="120">
        <v>100</v>
      </c>
      <c r="F73" s="121">
        <f t="shared" si="8"/>
        <v>100</v>
      </c>
      <c r="G73" s="108"/>
    </row>
    <row r="74" spans="2:13" s="73" customFormat="1" ht="24.6" thickBot="1">
      <c r="B74" s="122" t="s">
        <v>61</v>
      </c>
      <c r="C74" s="123">
        <v>100</v>
      </c>
      <c r="D74" s="123">
        <v>100</v>
      </c>
      <c r="E74" s="123">
        <v>100</v>
      </c>
      <c r="F74" s="124">
        <f t="shared" si="8"/>
        <v>100</v>
      </c>
      <c r="G74" s="108"/>
    </row>
    <row r="75" spans="2:13" s="37" customFormat="1" ht="16.2">
      <c r="B75" s="76" t="s">
        <v>139</v>
      </c>
      <c r="M75" s="108"/>
    </row>
    <row r="76" spans="2:13" s="37" customFormat="1" ht="12">
      <c r="B76" s="3"/>
    </row>
    <row r="77" spans="2:13" s="37" customFormat="1" ht="12.6">
      <c r="B77" s="68"/>
    </row>
    <row r="78" spans="2:13" s="37" customFormat="1" ht="12.6">
      <c r="B78" s="76" t="s">
        <v>80</v>
      </c>
      <c r="L78" s="77"/>
    </row>
    <row r="79" spans="2:13" s="71" customFormat="1" ht="12.6" thickBot="1">
      <c r="B79" s="3"/>
      <c r="C79" s="37"/>
      <c r="D79" s="37"/>
      <c r="E79" s="37"/>
      <c r="F79" s="37"/>
      <c r="G79" s="37"/>
      <c r="H79" s="37"/>
      <c r="I79" s="37"/>
      <c r="J79" s="37"/>
      <c r="K79" s="37"/>
      <c r="L79" s="77"/>
    </row>
    <row r="80" spans="2:13" s="37" customFormat="1" ht="25.2">
      <c r="B80" s="78"/>
      <c r="C80" s="79" t="s">
        <v>71</v>
      </c>
      <c r="D80" s="80" t="s">
        <v>72</v>
      </c>
      <c r="E80" s="71"/>
      <c r="F80" s="71"/>
      <c r="G80" s="71"/>
      <c r="H80" s="71"/>
      <c r="I80" s="81"/>
      <c r="J80" s="82"/>
      <c r="K80" s="83"/>
      <c r="L80" s="84"/>
      <c r="M80" s="85"/>
    </row>
    <row r="81" spans="2:13" s="37" customFormat="1" ht="12.6">
      <c r="B81" s="86" t="s">
        <v>68</v>
      </c>
      <c r="C81" s="87">
        <v>95</v>
      </c>
      <c r="D81" s="88">
        <v>100</v>
      </c>
      <c r="I81" s="89"/>
      <c r="J81" s="90"/>
      <c r="K81" s="85"/>
      <c r="L81" s="31"/>
      <c r="M81" s="85"/>
    </row>
    <row r="82" spans="2:13" s="37" customFormat="1" ht="12.6">
      <c r="B82" s="86" t="s">
        <v>69</v>
      </c>
      <c r="C82" s="87">
        <v>80</v>
      </c>
      <c r="D82" s="88">
        <v>94.99</v>
      </c>
      <c r="I82" s="89"/>
      <c r="J82" s="91"/>
      <c r="K82" s="85"/>
      <c r="L82" s="85"/>
      <c r="M82" s="85"/>
    </row>
    <row r="83" spans="2:13" s="37" customFormat="1" ht="13.2" thickBot="1">
      <c r="B83" s="92" t="s">
        <v>70</v>
      </c>
      <c r="C83" s="93">
        <v>0</v>
      </c>
      <c r="D83" s="94">
        <v>79.989999999999995</v>
      </c>
      <c r="I83" s="95"/>
      <c r="J83" s="91"/>
      <c r="K83" s="85"/>
      <c r="L83" s="83"/>
      <c r="M83" s="85"/>
    </row>
    <row r="84" spans="2:13" s="37" customFormat="1" ht="12">
      <c r="B84" s="3"/>
      <c r="I84" s="85"/>
      <c r="J84" s="85"/>
      <c r="K84" s="85"/>
      <c r="L84" s="85"/>
      <c r="M84" s="85"/>
    </row>
    <row r="85" spans="2:13" s="37" customFormat="1" ht="12">
      <c r="B85" s="3"/>
      <c r="I85" s="85"/>
      <c r="J85" s="85"/>
      <c r="K85" s="85"/>
      <c r="L85" s="85"/>
      <c r="M85" s="85"/>
    </row>
    <row r="86" spans="2:13" s="37" customFormat="1" ht="13.2" thickBot="1">
      <c r="B86" s="33" t="s">
        <v>16</v>
      </c>
      <c r="I86" s="85"/>
      <c r="J86" s="85"/>
      <c r="K86" s="85"/>
      <c r="L86" s="85"/>
      <c r="M86" s="85"/>
    </row>
    <row r="87" spans="2:13" s="37" customFormat="1" ht="13.2" thickBot="1">
      <c r="B87" s="38" t="s">
        <v>17</v>
      </c>
      <c r="C87" s="39" t="s">
        <v>18</v>
      </c>
      <c r="D87" s="40" t="s">
        <v>4</v>
      </c>
      <c r="I87" s="70"/>
      <c r="J87" s="70"/>
      <c r="K87" s="85"/>
      <c r="L87" s="85"/>
      <c r="M87" s="85"/>
    </row>
    <row r="88" spans="2:13" s="37" customFormat="1" ht="12">
      <c r="B88" s="34">
        <v>1</v>
      </c>
      <c r="C88" s="96">
        <v>2.5600000000000001E-2</v>
      </c>
      <c r="D88" s="97">
        <v>0.97440000000000004</v>
      </c>
      <c r="I88" s="98"/>
      <c r="J88" s="98"/>
      <c r="K88" s="85"/>
      <c r="L88" s="85"/>
      <c r="M88" s="85"/>
    </row>
    <row r="89" spans="2:13" s="37" customFormat="1" ht="12">
      <c r="B89" s="35">
        <v>2</v>
      </c>
      <c r="C89" s="99">
        <v>5.1200000000000002E-2</v>
      </c>
      <c r="D89" s="100">
        <v>0.94879999999999998</v>
      </c>
      <c r="I89" s="98"/>
      <c r="J89" s="98"/>
      <c r="K89" s="85"/>
      <c r="L89" s="85"/>
      <c r="M89" s="85"/>
    </row>
    <row r="90" spans="2:13" s="37" customFormat="1" ht="12">
      <c r="B90" s="35">
        <v>3</v>
      </c>
      <c r="C90" s="99">
        <v>7.6800000000000007E-2</v>
      </c>
      <c r="D90" s="100">
        <v>0.92320000000000002</v>
      </c>
      <c r="I90" s="98"/>
      <c r="J90" s="98"/>
      <c r="K90" s="85"/>
      <c r="L90" s="85"/>
      <c r="M90" s="85"/>
    </row>
    <row r="91" spans="2:13" s="37" customFormat="1" ht="12">
      <c r="B91" s="35">
        <v>4</v>
      </c>
      <c r="C91" s="99">
        <v>0.1024</v>
      </c>
      <c r="D91" s="100">
        <v>0.89759999999999995</v>
      </c>
      <c r="I91" s="98"/>
      <c r="J91" s="98"/>
      <c r="K91" s="85"/>
      <c r="L91" s="85"/>
      <c r="M91" s="85"/>
    </row>
    <row r="92" spans="2:13" s="37" customFormat="1" ht="12">
      <c r="B92" s="35">
        <v>5</v>
      </c>
      <c r="C92" s="99">
        <v>0.128</v>
      </c>
      <c r="D92" s="100">
        <v>0.872</v>
      </c>
      <c r="I92" s="98"/>
      <c r="J92" s="98"/>
      <c r="K92" s="85"/>
      <c r="L92" s="85"/>
      <c r="M92" s="85"/>
    </row>
    <row r="93" spans="2:13" s="37" customFormat="1" ht="12">
      <c r="B93" s="35">
        <v>6</v>
      </c>
      <c r="C93" s="99">
        <v>0.24000000000000005</v>
      </c>
      <c r="D93" s="100">
        <v>0.76</v>
      </c>
      <c r="I93" s="98"/>
      <c r="J93" s="98"/>
      <c r="K93" s="85"/>
      <c r="L93" s="85"/>
      <c r="M93" s="85"/>
    </row>
    <row r="94" spans="2:13" s="37" customFormat="1" ht="12">
      <c r="B94" s="35">
        <v>7</v>
      </c>
      <c r="C94" s="99">
        <v>0.28000000000000003</v>
      </c>
      <c r="D94" s="100">
        <v>0.72</v>
      </c>
      <c r="I94" s="98"/>
      <c r="J94" s="98"/>
      <c r="K94" s="85"/>
      <c r="L94" s="85"/>
      <c r="M94" s="85"/>
    </row>
    <row r="95" spans="2:13" s="37" customFormat="1" ht="12">
      <c r="B95" s="35">
        <v>8</v>
      </c>
      <c r="C95" s="99">
        <v>0.32000000000000006</v>
      </c>
      <c r="D95" s="100">
        <v>0.67999999999999994</v>
      </c>
      <c r="I95" s="98"/>
      <c r="J95" s="98"/>
      <c r="K95" s="85"/>
      <c r="L95" s="85"/>
      <c r="M95" s="85"/>
    </row>
    <row r="96" spans="2:13" s="37" customFormat="1" ht="12">
      <c r="B96" s="35">
        <v>9</v>
      </c>
      <c r="C96" s="99">
        <v>0.3600000000000001</v>
      </c>
      <c r="D96" s="100">
        <v>0.6399999999999999</v>
      </c>
      <c r="I96" s="98"/>
      <c r="J96" s="98"/>
      <c r="K96" s="85"/>
      <c r="L96" s="85"/>
      <c r="M96" s="85"/>
    </row>
    <row r="97" spans="2:13" s="37" customFormat="1" ht="12">
      <c r="B97" s="35">
        <v>10</v>
      </c>
      <c r="C97" s="99">
        <v>0.40000000000000008</v>
      </c>
      <c r="D97" s="100">
        <v>0.59999999999999987</v>
      </c>
      <c r="I97" s="98"/>
      <c r="J97" s="98"/>
      <c r="K97" s="85"/>
      <c r="L97" s="85"/>
      <c r="M97" s="85"/>
    </row>
    <row r="98" spans="2:13" s="37" customFormat="1" ht="12">
      <c r="B98" s="35">
        <v>11</v>
      </c>
      <c r="C98" s="99">
        <v>0.44000000000000006</v>
      </c>
      <c r="D98" s="100">
        <v>0.55999999999999994</v>
      </c>
      <c r="I98" s="98"/>
      <c r="J98" s="98"/>
      <c r="K98" s="85"/>
      <c r="L98" s="85"/>
      <c r="M98" s="85"/>
    </row>
    <row r="99" spans="2:13" s="37" customFormat="1" ht="12">
      <c r="B99" s="35">
        <v>12</v>
      </c>
      <c r="C99" s="99">
        <v>0.48000000000000009</v>
      </c>
      <c r="D99" s="100">
        <v>0.51999999999999991</v>
      </c>
      <c r="I99" s="98"/>
      <c r="J99" s="98"/>
      <c r="K99" s="85"/>
      <c r="L99" s="85"/>
      <c r="M99" s="85"/>
    </row>
    <row r="100" spans="2:13" s="37" customFormat="1" ht="12">
      <c r="B100" s="35">
        <v>13</v>
      </c>
      <c r="C100" s="99">
        <v>0.52000000000000013</v>
      </c>
      <c r="D100" s="100">
        <v>0.47999999999999987</v>
      </c>
      <c r="E100" s="72"/>
      <c r="I100" s="98"/>
      <c r="J100" s="98"/>
      <c r="K100" s="85"/>
      <c r="L100" s="85"/>
      <c r="M100" s="85"/>
    </row>
    <row r="101" spans="2:13" s="37" customFormat="1" ht="12">
      <c r="B101" s="35">
        <v>14</v>
      </c>
      <c r="C101" s="99">
        <v>0.56000000000000005</v>
      </c>
      <c r="D101" s="100">
        <v>0.43999999999999995</v>
      </c>
      <c r="I101" s="98"/>
      <c r="J101" s="98"/>
      <c r="K101" s="85"/>
      <c r="L101" s="85"/>
      <c r="M101" s="85"/>
    </row>
    <row r="102" spans="2:13" s="37" customFormat="1" ht="12">
      <c r="B102" s="35">
        <v>15</v>
      </c>
      <c r="C102" s="99">
        <v>0.60000000000000009</v>
      </c>
      <c r="D102" s="100">
        <v>0.39999999999999991</v>
      </c>
      <c r="I102" s="98"/>
      <c r="J102" s="98"/>
      <c r="K102" s="85"/>
      <c r="L102" s="85"/>
      <c r="M102" s="85"/>
    </row>
    <row r="103" spans="2:13" s="37" customFormat="1" ht="12">
      <c r="B103" s="35">
        <v>16</v>
      </c>
      <c r="C103" s="99">
        <v>0.8</v>
      </c>
      <c r="D103" s="100">
        <v>0.2</v>
      </c>
      <c r="I103" s="98"/>
      <c r="J103" s="98"/>
      <c r="K103" s="85"/>
      <c r="L103" s="85"/>
      <c r="M103" s="85"/>
    </row>
    <row r="104" spans="2:13" s="37" customFormat="1" ht="12">
      <c r="B104" s="35">
        <v>17</v>
      </c>
      <c r="C104" s="99">
        <v>0.85</v>
      </c>
      <c r="D104" s="100">
        <v>0.15</v>
      </c>
      <c r="I104" s="98"/>
      <c r="J104" s="98"/>
      <c r="K104" s="85"/>
      <c r="L104" s="85"/>
      <c r="M104" s="85"/>
    </row>
    <row r="105" spans="2:13" s="37" customFormat="1" ht="12">
      <c r="B105" s="35">
        <v>18</v>
      </c>
      <c r="C105" s="99">
        <v>0.9</v>
      </c>
      <c r="D105" s="100">
        <v>0.1</v>
      </c>
      <c r="I105" s="98"/>
      <c r="J105" s="98"/>
      <c r="K105" s="85"/>
      <c r="L105" s="85"/>
      <c r="M105" s="85"/>
    </row>
    <row r="106" spans="2:13" s="37" customFormat="1" ht="12">
      <c r="B106" s="35">
        <v>19</v>
      </c>
      <c r="C106" s="99">
        <v>0.95</v>
      </c>
      <c r="D106" s="100">
        <v>0.05</v>
      </c>
      <c r="E106" s="72"/>
      <c r="F106" s="72"/>
      <c r="G106" s="72"/>
      <c r="H106" s="72"/>
      <c r="I106" s="98"/>
      <c r="J106" s="98"/>
      <c r="K106" s="98"/>
      <c r="L106" s="85"/>
      <c r="M106" s="85"/>
    </row>
    <row r="107" spans="2:13" s="37" customFormat="1" ht="12.6" thickBot="1">
      <c r="B107" s="36" t="s">
        <v>151</v>
      </c>
      <c r="C107" s="101">
        <v>1</v>
      </c>
      <c r="D107" s="102">
        <v>0</v>
      </c>
      <c r="I107" s="98"/>
      <c r="J107" s="98"/>
      <c r="K107" s="85"/>
      <c r="L107" s="85"/>
      <c r="M107" s="85"/>
    </row>
  </sheetData>
  <mergeCells count="2">
    <mergeCell ref="C7:E7"/>
    <mergeCell ref="C6:F6"/>
  </mergeCells>
  <phoneticPr fontId="2" type="noConversion"/>
  <conditionalFormatting sqref="F9:F74">
    <cfRule type="cellIs" dxfId="411" priority="241" operator="lessThanOrEqual">
      <formula>$D$83</formula>
    </cfRule>
    <cfRule type="cellIs" dxfId="410" priority="242" operator="between">
      <formula>$D$82</formula>
      <formula>$C$82</formula>
    </cfRule>
    <cfRule type="cellIs" dxfId="409" priority="243" operator="greaterThanOrEqual">
      <formula>$C$81</formula>
    </cfRule>
  </conditionalFormatting>
  <printOptions horizontalCentered="1" verticalCentered="1"/>
  <pageMargins left="0.74803149606299213" right="0.74803149606299213" top="0.98425196850393704" bottom="0.98425196850393704" header="0" footer="0"/>
  <pageSetup scale="60" orientation="landscape" r:id="rId1"/>
  <headerFooter alignWithMargins="0"/>
  <rowBreaks count="1" manualBreakCount="1">
    <brk id="75" min="1" max="20" man="1"/>
  </rowBreaks>
  <colBreaks count="1" manualBreakCount="1">
    <brk id="12" max="1048575" man="1"/>
  </colBreaks>
  <ignoredErrors>
    <ignoredError sqref="F49 F60"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3"/>
  <sheetViews>
    <sheetView zoomScale="85" zoomScaleNormal="85" workbookViewId="0">
      <selection activeCell="E40" sqref="E40"/>
    </sheetView>
  </sheetViews>
  <sheetFormatPr baseColWidth="10" defaultRowHeight="13.8"/>
  <cols>
    <col min="1" max="1" width="40.109375" style="279" customWidth="1"/>
    <col min="2" max="2" width="16.6640625" style="279" customWidth="1"/>
    <col min="3" max="3" width="18.33203125" style="279" customWidth="1"/>
    <col min="4" max="4" width="23.109375" style="279" customWidth="1"/>
    <col min="5" max="5" width="21.5546875" style="279" customWidth="1"/>
    <col min="6" max="6" width="4.6640625" style="279" customWidth="1"/>
    <col min="7" max="7" width="39.6640625" style="312" customWidth="1"/>
    <col min="8" max="11" width="19.5546875" style="312" customWidth="1"/>
    <col min="12" max="12" width="4.44140625" style="279" customWidth="1"/>
    <col min="13" max="13" width="25.33203125" style="279" customWidth="1"/>
    <col min="14" max="17" width="18.109375" style="279" customWidth="1"/>
    <col min="18" max="18" width="11.44140625" style="315"/>
    <col min="19" max="19" width="11.44140625" style="279"/>
    <col min="20" max="16384" width="11.5546875" style="279"/>
  </cols>
  <sheetData>
    <row r="1" spans="1:17" ht="16.2">
      <c r="A1" s="280" t="s">
        <v>189</v>
      </c>
      <c r="B1" s="311"/>
      <c r="C1" s="312"/>
      <c r="D1" s="312"/>
      <c r="E1" s="312"/>
      <c r="F1" s="303"/>
      <c r="G1" s="280" t="s">
        <v>190</v>
      </c>
      <c r="H1" s="279"/>
      <c r="I1" s="279"/>
      <c r="J1" s="279"/>
      <c r="K1" s="279"/>
    </row>
    <row r="2" spans="1:17" ht="16.2">
      <c r="A2" s="313" t="s">
        <v>180</v>
      </c>
      <c r="B2" s="311"/>
      <c r="C2" s="312"/>
      <c r="D2" s="312"/>
      <c r="E2" s="312"/>
      <c r="F2" s="304"/>
      <c r="G2" s="313" t="s">
        <v>180</v>
      </c>
      <c r="H2" s="279"/>
      <c r="I2" s="279"/>
      <c r="J2" s="279"/>
      <c r="K2" s="279"/>
    </row>
    <row r="3" spans="1:17" ht="16.2">
      <c r="A3" s="313" t="s">
        <v>181</v>
      </c>
      <c r="B3" s="311"/>
      <c r="C3" s="312"/>
      <c r="D3" s="312"/>
      <c r="E3" s="312"/>
      <c r="F3" s="303"/>
      <c r="G3" s="313" t="s">
        <v>181</v>
      </c>
      <c r="H3" s="279"/>
      <c r="I3" s="279"/>
      <c r="J3" s="279"/>
      <c r="K3" s="279"/>
    </row>
    <row r="4" spans="1:17" ht="14.4" thickBot="1">
      <c r="A4" s="312"/>
      <c r="B4" s="312"/>
      <c r="C4" s="312"/>
      <c r="D4" s="312"/>
      <c r="E4" s="312"/>
      <c r="F4" s="303"/>
      <c r="G4" s="279"/>
      <c r="H4" s="279"/>
      <c r="I4" s="279"/>
      <c r="J4" s="279"/>
      <c r="K4" s="279"/>
    </row>
    <row r="5" spans="1:17" ht="16.8" thickBot="1">
      <c r="A5" s="4" t="s">
        <v>7</v>
      </c>
      <c r="B5" s="4" t="s">
        <v>127</v>
      </c>
      <c r="C5" s="5" t="s">
        <v>128</v>
      </c>
      <c r="D5" s="6" t="s">
        <v>129</v>
      </c>
      <c r="E5" s="5" t="s">
        <v>130</v>
      </c>
      <c r="F5" s="305"/>
      <c r="G5" s="4" t="s">
        <v>7</v>
      </c>
      <c r="H5" s="4" t="s">
        <v>127</v>
      </c>
      <c r="I5" s="5" t="s">
        <v>128</v>
      </c>
      <c r="J5" s="6" t="s">
        <v>129</v>
      </c>
      <c r="K5" s="5" t="s">
        <v>130</v>
      </c>
      <c r="M5" s="4" t="s">
        <v>7</v>
      </c>
      <c r="N5" s="4" t="s">
        <v>0</v>
      </c>
      <c r="O5" s="5" t="s">
        <v>135</v>
      </c>
      <c r="P5" s="6" t="s">
        <v>138</v>
      </c>
      <c r="Q5" s="5" t="s">
        <v>182</v>
      </c>
    </row>
    <row r="6" spans="1:17" ht="18.600000000000001">
      <c r="A6" s="252" t="s">
        <v>119</v>
      </c>
      <c r="B6" s="251">
        <v>87.822517929742304</v>
      </c>
      <c r="C6" s="251">
        <v>97.020179901163658</v>
      </c>
      <c r="D6" s="251">
        <v>95.979166666666657</v>
      </c>
      <c r="E6" s="253">
        <v>93.896526677663303</v>
      </c>
      <c r="F6" s="306"/>
      <c r="G6" s="252" t="s">
        <v>119</v>
      </c>
      <c r="H6" s="251">
        <v>88.795142330780493</v>
      </c>
      <c r="I6" s="251">
        <v>92.738621048455187</v>
      </c>
      <c r="J6" s="251">
        <v>96.458333333333329</v>
      </c>
      <c r="K6" s="253">
        <v>92.288331568488573</v>
      </c>
      <c r="M6" s="282" t="s">
        <v>119</v>
      </c>
      <c r="N6" s="283">
        <f>B6-H6</f>
        <v>-0.97262440103818903</v>
      </c>
      <c r="O6" s="283">
        <f>C6-I6</f>
        <v>4.2815588527084714</v>
      </c>
      <c r="P6" s="283">
        <v>1</v>
      </c>
      <c r="Q6" s="283">
        <v>10</v>
      </c>
    </row>
    <row r="7" spans="1:17">
      <c r="A7" s="254" t="s">
        <v>20</v>
      </c>
      <c r="B7" s="250">
        <v>94.069299834555466</v>
      </c>
      <c r="C7" s="250">
        <v>99.979409947936588</v>
      </c>
      <c r="D7" s="250">
        <v>100</v>
      </c>
      <c r="E7" s="255">
        <v>98.213583432144446</v>
      </c>
      <c r="F7" s="307"/>
      <c r="G7" s="254" t="s">
        <v>20</v>
      </c>
      <c r="H7" s="250">
        <v>89.759173086534645</v>
      </c>
      <c r="I7" s="250">
        <v>93.893742315408005</v>
      </c>
      <c r="J7" s="250">
        <v>100</v>
      </c>
      <c r="K7" s="255">
        <v>93.973207506450322</v>
      </c>
      <c r="M7" s="284" t="s">
        <v>20</v>
      </c>
      <c r="N7" s="283">
        <f t="shared" ref="N7:N38" si="0">B7-H7</f>
        <v>4.3101267480208207</v>
      </c>
      <c r="O7" s="283">
        <f t="shared" ref="O7:O38" si="1">C7-I7</f>
        <v>6.0856676325285832</v>
      </c>
      <c r="P7" s="283">
        <v>1</v>
      </c>
      <c r="Q7" s="301">
        <f t="shared" ref="Q7:Q38" si="2">E7-K7</f>
        <v>4.2403759256941242</v>
      </c>
    </row>
    <row r="8" spans="1:17">
      <c r="A8" s="254" t="s">
        <v>21</v>
      </c>
      <c r="B8" s="250">
        <v>90.200258463482072</v>
      </c>
      <c r="C8" s="250">
        <v>99.431426941313035</v>
      </c>
      <c r="D8" s="250">
        <v>100</v>
      </c>
      <c r="E8" s="255">
        <v>96.861076968504179</v>
      </c>
      <c r="F8" s="307"/>
      <c r="G8" s="254" t="s">
        <v>21</v>
      </c>
      <c r="H8" s="250">
        <v>83.772126570497903</v>
      </c>
      <c r="I8" s="250">
        <v>91.479179975608332</v>
      </c>
      <c r="J8" s="250">
        <v>100</v>
      </c>
      <c r="K8" s="255">
        <v>90.911916289917599</v>
      </c>
      <c r="M8" s="284" t="s">
        <v>21</v>
      </c>
      <c r="N8" s="283">
        <f t="shared" si="0"/>
        <v>6.4281318929841689</v>
      </c>
      <c r="O8" s="283">
        <f t="shared" si="1"/>
        <v>7.9522469657047026</v>
      </c>
      <c r="P8" s="283">
        <v>1</v>
      </c>
      <c r="Q8" s="301">
        <f t="shared" si="2"/>
        <v>5.9491606785865798</v>
      </c>
    </row>
    <row r="9" spans="1:17">
      <c r="A9" s="254" t="s">
        <v>22</v>
      </c>
      <c r="B9" s="250">
        <v>86.735491351947218</v>
      </c>
      <c r="C9" s="250">
        <v>99.865904160915008</v>
      </c>
      <c r="D9" s="250">
        <v>100</v>
      </c>
      <c r="E9" s="255">
        <v>95.973713861904415</v>
      </c>
      <c r="F9" s="307"/>
      <c r="G9" s="254" t="s">
        <v>22</v>
      </c>
      <c r="H9" s="250">
        <v>94.829123180216726</v>
      </c>
      <c r="I9" s="250">
        <v>92.834902100957137</v>
      </c>
      <c r="J9" s="250">
        <v>97.333333333333329</v>
      </c>
      <c r="K9" s="255">
        <v>94.657487286792033</v>
      </c>
      <c r="M9" s="284" t="s">
        <v>22</v>
      </c>
      <c r="N9" s="283">
        <f t="shared" si="0"/>
        <v>-8.0936318282695083</v>
      </c>
      <c r="O9" s="283">
        <f t="shared" si="1"/>
        <v>7.0310020599578706</v>
      </c>
      <c r="P9" s="283">
        <v>10</v>
      </c>
      <c r="Q9" s="301">
        <v>10</v>
      </c>
    </row>
    <row r="10" spans="1:17">
      <c r="A10" s="254" t="s">
        <v>23</v>
      </c>
      <c r="B10" s="250">
        <v>81.457236247709034</v>
      </c>
      <c r="C10" s="250">
        <v>99.943692025012595</v>
      </c>
      <c r="D10" s="250">
        <v>100</v>
      </c>
      <c r="E10" s="255">
        <v>94.417463083067119</v>
      </c>
      <c r="F10" s="307"/>
      <c r="G10" s="254" t="s">
        <v>23</v>
      </c>
      <c r="H10" s="250">
        <v>82.581433224755699</v>
      </c>
      <c r="I10" s="250">
        <v>92.316078633359083</v>
      </c>
      <c r="J10" s="250">
        <v>100</v>
      </c>
      <c r="K10" s="255">
        <v>90.829933082008125</v>
      </c>
      <c r="M10" s="284" t="s">
        <v>23</v>
      </c>
      <c r="N10" s="283">
        <f t="shared" si="0"/>
        <v>-1.1241969770466653</v>
      </c>
      <c r="O10" s="283">
        <f t="shared" si="1"/>
        <v>7.6276133916535116</v>
      </c>
      <c r="P10" s="283">
        <v>1</v>
      </c>
      <c r="Q10" s="301">
        <f t="shared" si="2"/>
        <v>3.5875300010589939</v>
      </c>
    </row>
    <row r="11" spans="1:17">
      <c r="A11" s="254" t="s">
        <v>136</v>
      </c>
      <c r="B11" s="250">
        <v>86.44477209536538</v>
      </c>
      <c r="C11" s="250">
        <v>99.819000156866537</v>
      </c>
      <c r="D11" s="250">
        <v>100</v>
      </c>
      <c r="E11" s="255">
        <v>95.870081683512893</v>
      </c>
      <c r="F11" s="307"/>
      <c r="G11" s="254" t="s">
        <v>136</v>
      </c>
      <c r="H11" s="250">
        <v>79.659174809989139</v>
      </c>
      <c r="I11" s="250">
        <v>91.989668515659247</v>
      </c>
      <c r="J11" s="250">
        <v>100</v>
      </c>
      <c r="K11" s="255">
        <v>89.676578589759899</v>
      </c>
      <c r="M11" s="284" t="s">
        <v>136</v>
      </c>
      <c r="N11" s="283">
        <f t="shared" si="0"/>
        <v>6.785597285376241</v>
      </c>
      <c r="O11" s="283">
        <f t="shared" si="1"/>
        <v>7.8293316412072897</v>
      </c>
      <c r="P11" s="283">
        <v>1</v>
      </c>
      <c r="Q11" s="301">
        <f t="shared" si="2"/>
        <v>6.1935030937529945</v>
      </c>
    </row>
    <row r="12" spans="1:17">
      <c r="A12" s="254" t="s">
        <v>24</v>
      </c>
      <c r="B12" s="250">
        <v>87.204041622681345</v>
      </c>
      <c r="C12" s="250">
        <v>99.960204620605325</v>
      </c>
      <c r="D12" s="250">
        <v>100</v>
      </c>
      <c r="E12" s="255">
        <v>96.147284104016265</v>
      </c>
      <c r="F12" s="307"/>
      <c r="G12" s="254" t="s">
        <v>24</v>
      </c>
      <c r="H12" s="250">
        <v>89.570058425107277</v>
      </c>
      <c r="I12" s="250">
        <v>91.262637553717369</v>
      </c>
      <c r="J12" s="250">
        <v>100</v>
      </c>
      <c r="K12" s="255">
        <v>92.854575470274483</v>
      </c>
      <c r="M12" s="284" t="s">
        <v>24</v>
      </c>
      <c r="N12" s="283">
        <v>0</v>
      </c>
      <c r="O12" s="283">
        <f t="shared" si="1"/>
        <v>8.6975670668879559</v>
      </c>
      <c r="P12" s="283">
        <v>1</v>
      </c>
      <c r="Q12" s="301">
        <f t="shared" si="2"/>
        <v>3.2927086337417819</v>
      </c>
    </row>
    <row r="13" spans="1:17">
      <c r="A13" s="254" t="s">
        <v>25</v>
      </c>
      <c r="B13" s="250">
        <v>80.673337607168278</v>
      </c>
      <c r="C13" s="250">
        <v>79.211593761307157</v>
      </c>
      <c r="D13" s="250">
        <v>82.666666666666671</v>
      </c>
      <c r="E13" s="255">
        <v>80.859392431941316</v>
      </c>
      <c r="F13" s="307"/>
      <c r="G13" s="254" t="s">
        <v>25</v>
      </c>
      <c r="H13" s="250">
        <v>85.446603612280455</v>
      </c>
      <c r="I13" s="250">
        <v>72.959993011879803</v>
      </c>
      <c r="J13" s="250">
        <v>97.333333333333329</v>
      </c>
      <c r="K13" s="255">
        <v>83.423641802383415</v>
      </c>
      <c r="M13" s="284" t="s">
        <v>25</v>
      </c>
      <c r="N13" s="283">
        <f t="shared" si="0"/>
        <v>-4.7732660051121769</v>
      </c>
      <c r="O13" s="283">
        <f t="shared" si="1"/>
        <v>6.2516007494273538</v>
      </c>
      <c r="P13" s="283">
        <v>0</v>
      </c>
      <c r="Q13" s="301">
        <f t="shared" si="2"/>
        <v>-2.5642493704420986</v>
      </c>
    </row>
    <row r="14" spans="1:17">
      <c r="A14" s="254" t="s">
        <v>26</v>
      </c>
      <c r="B14" s="250">
        <v>92.218245176995424</v>
      </c>
      <c r="C14" s="250">
        <v>99.610691610273562</v>
      </c>
      <c r="D14" s="250">
        <v>100</v>
      </c>
      <c r="E14" s="255">
        <v>97.529215616694373</v>
      </c>
      <c r="F14" s="307"/>
      <c r="G14" s="254" t="s">
        <v>26</v>
      </c>
      <c r="H14" s="250">
        <v>95.191466513942089</v>
      </c>
      <c r="I14" s="250">
        <v>90.228976010243656</v>
      </c>
      <c r="J14" s="250">
        <v>100</v>
      </c>
      <c r="K14" s="255">
        <v>94.408603683977191</v>
      </c>
      <c r="M14" s="284" t="s">
        <v>26</v>
      </c>
      <c r="N14" s="283">
        <f t="shared" si="0"/>
        <v>-2.9732213369466649</v>
      </c>
      <c r="O14" s="283">
        <f t="shared" si="1"/>
        <v>9.3817156000299065</v>
      </c>
      <c r="P14" s="283">
        <v>1</v>
      </c>
      <c r="Q14" s="301">
        <f t="shared" si="2"/>
        <v>3.120611932717182</v>
      </c>
    </row>
    <row r="15" spans="1:17">
      <c r="A15" s="254" t="s">
        <v>156</v>
      </c>
      <c r="B15" s="250">
        <v>93.581746826453724</v>
      </c>
      <c r="C15" s="250">
        <v>99.968639348865366</v>
      </c>
      <c r="D15" s="250">
        <v>100</v>
      </c>
      <c r="E15" s="255">
        <v>98.063547820038991</v>
      </c>
      <c r="F15" s="307"/>
      <c r="G15" s="254" t="s">
        <v>156</v>
      </c>
      <c r="H15" s="250">
        <v>92.813995728210045</v>
      </c>
      <c r="I15" s="250">
        <v>95.959154098008696</v>
      </c>
      <c r="J15" s="250">
        <v>100</v>
      </c>
      <c r="K15" s="255">
        <v>95.868560144076994</v>
      </c>
      <c r="M15" s="284" t="s">
        <v>156</v>
      </c>
      <c r="N15" s="283">
        <v>10</v>
      </c>
      <c r="O15" s="283">
        <f t="shared" si="1"/>
        <v>4.0094852508566703</v>
      </c>
      <c r="P15" s="283">
        <v>1</v>
      </c>
      <c r="Q15" s="301">
        <f t="shared" si="2"/>
        <v>2.1949876759619968</v>
      </c>
    </row>
    <row r="16" spans="1:17">
      <c r="A16" s="254" t="s">
        <v>27</v>
      </c>
      <c r="B16" s="250">
        <v>82.932156932883601</v>
      </c>
      <c r="C16" s="250">
        <v>99.732197039655944</v>
      </c>
      <c r="D16" s="250">
        <v>100</v>
      </c>
      <c r="E16" s="255">
        <v>94.785916043744663</v>
      </c>
      <c r="F16" s="308"/>
      <c r="G16" s="254" t="s">
        <v>27</v>
      </c>
      <c r="H16" s="250">
        <v>83.732849841295064</v>
      </c>
      <c r="I16" s="250">
        <v>90.435833493190103</v>
      </c>
      <c r="J16" s="250">
        <v>100</v>
      </c>
      <c r="K16" s="255">
        <v>90.480830841729315</v>
      </c>
      <c r="M16" s="284" t="s">
        <v>27</v>
      </c>
      <c r="N16" s="283">
        <f t="shared" si="0"/>
        <v>-0.80069290841146312</v>
      </c>
      <c r="O16" s="283">
        <f t="shared" si="1"/>
        <v>9.296363546465841</v>
      </c>
      <c r="P16" s="283">
        <v>1</v>
      </c>
      <c r="Q16" s="301">
        <f t="shared" si="2"/>
        <v>4.3050852020153485</v>
      </c>
    </row>
    <row r="17" spans="1:17">
      <c r="A17" s="254" t="s">
        <v>28</v>
      </c>
      <c r="B17" s="250">
        <v>93.473333150043288</v>
      </c>
      <c r="C17" s="250">
        <v>99.927762167559891</v>
      </c>
      <c r="D17" s="250">
        <v>100</v>
      </c>
      <c r="E17" s="255">
        <v>98.016716703658943</v>
      </c>
      <c r="F17" s="308"/>
      <c r="G17" s="254" t="s">
        <v>28</v>
      </c>
      <c r="H17" s="250">
        <v>89.432604709803414</v>
      </c>
      <c r="I17" s="250">
        <v>92.117374086286006</v>
      </c>
      <c r="J17" s="250">
        <v>100</v>
      </c>
      <c r="K17" s="255">
        <v>93.148361282945586</v>
      </c>
      <c r="M17" s="284" t="s">
        <v>28</v>
      </c>
      <c r="N17" s="283">
        <f t="shared" si="0"/>
        <v>4.0407284402398744</v>
      </c>
      <c r="O17" s="283">
        <f t="shared" si="1"/>
        <v>7.8103880812738851</v>
      </c>
      <c r="P17" s="283">
        <v>1</v>
      </c>
      <c r="Q17" s="301">
        <f t="shared" si="2"/>
        <v>4.8683554207133568</v>
      </c>
    </row>
    <row r="18" spans="1:17">
      <c r="A18" s="254" t="s">
        <v>29</v>
      </c>
      <c r="B18" s="250">
        <v>81.691657343820594</v>
      </c>
      <c r="C18" s="250">
        <v>69.806951982122399</v>
      </c>
      <c r="D18" s="250">
        <v>0</v>
      </c>
      <c r="E18" s="255">
        <v>48.939930396889011</v>
      </c>
      <c r="F18" s="308"/>
      <c r="G18" s="254" t="s">
        <v>29</v>
      </c>
      <c r="H18" s="250">
        <v>84.244013365077393</v>
      </c>
      <c r="I18" s="250">
        <v>92.537234886168648</v>
      </c>
      <c r="J18" s="250">
        <v>0</v>
      </c>
      <c r="K18" s="255">
        <v>66.500298632244551</v>
      </c>
      <c r="M18" s="284" t="s">
        <v>29</v>
      </c>
      <c r="N18" s="283">
        <f t="shared" si="0"/>
        <v>-2.5523560212567986</v>
      </c>
      <c r="O18" s="283">
        <f t="shared" si="1"/>
        <v>-22.730282904046248</v>
      </c>
      <c r="P18" s="283">
        <v>1</v>
      </c>
      <c r="Q18" s="301">
        <f t="shared" si="2"/>
        <v>-17.56036823535554</v>
      </c>
    </row>
    <row r="19" spans="1:17">
      <c r="A19" s="254" t="s">
        <v>30</v>
      </c>
      <c r="B19" s="250">
        <v>85.955078361146633</v>
      </c>
      <c r="C19" s="250">
        <v>99.923301823712194</v>
      </c>
      <c r="D19" s="250">
        <v>100</v>
      </c>
      <c r="E19" s="255">
        <v>95.759679146643265</v>
      </c>
      <c r="F19" s="308"/>
      <c r="G19" s="254" t="s">
        <v>30</v>
      </c>
      <c r="H19" s="250">
        <v>84.808642985729222</v>
      </c>
      <c r="I19" s="250">
        <v>90.008331821510879</v>
      </c>
      <c r="J19" s="250">
        <v>100</v>
      </c>
      <c r="K19" s="255">
        <v>90.686357773609586</v>
      </c>
      <c r="M19" s="284" t="s">
        <v>30</v>
      </c>
      <c r="N19" s="283">
        <v>10</v>
      </c>
      <c r="O19" s="283">
        <f t="shared" si="1"/>
        <v>9.914970002201315</v>
      </c>
      <c r="P19" s="283">
        <v>1</v>
      </c>
      <c r="Q19" s="301">
        <f t="shared" si="2"/>
        <v>5.0733213730336786</v>
      </c>
    </row>
    <row r="20" spans="1:17">
      <c r="A20" s="254" t="s">
        <v>31</v>
      </c>
      <c r="B20" s="250">
        <v>90.952507548157769</v>
      </c>
      <c r="C20" s="250">
        <v>99.920338613998098</v>
      </c>
      <c r="D20" s="250">
        <v>100</v>
      </c>
      <c r="E20" s="255">
        <v>97.257870779346661</v>
      </c>
      <c r="F20" s="308"/>
      <c r="G20" s="254" t="s">
        <v>31</v>
      </c>
      <c r="H20" s="250">
        <v>75.234766900541686</v>
      </c>
      <c r="I20" s="250">
        <v>87.98590971272229</v>
      </c>
      <c r="J20" s="250">
        <v>100</v>
      </c>
      <c r="K20" s="255">
        <v>86.526532300278504</v>
      </c>
      <c r="M20" s="284" t="s">
        <v>31</v>
      </c>
      <c r="N20" s="283">
        <f t="shared" si="0"/>
        <v>15.717740647616083</v>
      </c>
      <c r="O20" s="283">
        <f t="shared" si="1"/>
        <v>11.934428901275808</v>
      </c>
      <c r="P20" s="283">
        <v>1</v>
      </c>
      <c r="Q20" s="301">
        <f t="shared" si="2"/>
        <v>10.731338479068157</v>
      </c>
    </row>
    <row r="21" spans="1:17">
      <c r="A21" s="256" t="s">
        <v>32</v>
      </c>
      <c r="B21" s="250">
        <v>92.551287019225271</v>
      </c>
      <c r="C21" s="250">
        <v>99.950181159420296</v>
      </c>
      <c r="D21" s="250">
        <v>100</v>
      </c>
      <c r="E21" s="255">
        <v>97.747949511564684</v>
      </c>
      <c r="F21" s="309"/>
      <c r="G21" s="256" t="s">
        <v>32</v>
      </c>
      <c r="H21" s="250">
        <v>96.416728275444825</v>
      </c>
      <c r="I21" s="250">
        <v>96.537701345296682</v>
      </c>
      <c r="J21" s="250">
        <v>100</v>
      </c>
      <c r="K21" s="255">
        <v>97.360935434524364</v>
      </c>
      <c r="M21" s="285" t="s">
        <v>32</v>
      </c>
      <c r="N21" s="283">
        <v>0</v>
      </c>
      <c r="O21" s="283">
        <f t="shared" si="1"/>
        <v>3.4124798141236141</v>
      </c>
      <c r="P21" s="283">
        <v>1</v>
      </c>
      <c r="Q21" s="301">
        <f t="shared" si="2"/>
        <v>0.38701407704031965</v>
      </c>
    </row>
    <row r="22" spans="1:17">
      <c r="A22" s="254" t="s">
        <v>33</v>
      </c>
      <c r="B22" s="250">
        <v>90.467837545214252</v>
      </c>
      <c r="C22" s="250">
        <v>99.803932376355348</v>
      </c>
      <c r="D22" s="250">
        <v>100</v>
      </c>
      <c r="E22" s="255">
        <v>97.07172759528865</v>
      </c>
      <c r="F22" s="308"/>
      <c r="G22" s="254" t="s">
        <v>33</v>
      </c>
      <c r="H22" s="250">
        <v>90.222639731926364</v>
      </c>
      <c r="I22" s="250">
        <v>91.470442587434221</v>
      </c>
      <c r="J22" s="250">
        <v>100</v>
      </c>
      <c r="K22" s="255">
        <v>93.166100941147917</v>
      </c>
      <c r="M22" s="284" t="s">
        <v>33</v>
      </c>
      <c r="N22" s="283">
        <f t="shared" si="0"/>
        <v>0.24519781328788781</v>
      </c>
      <c r="O22" s="283">
        <f t="shared" si="1"/>
        <v>8.3334897889211277</v>
      </c>
      <c r="P22" s="283">
        <v>1</v>
      </c>
      <c r="Q22" s="301">
        <f t="shared" si="2"/>
        <v>3.9056266541407325</v>
      </c>
    </row>
    <row r="23" spans="1:17">
      <c r="A23" s="254" t="s">
        <v>34</v>
      </c>
      <c r="B23" s="250">
        <v>95.506178314338456</v>
      </c>
      <c r="C23" s="250">
        <v>99.770545666843162</v>
      </c>
      <c r="D23" s="250">
        <v>100</v>
      </c>
      <c r="E23" s="255">
        <v>98.571544477696648</v>
      </c>
      <c r="F23" s="307"/>
      <c r="G23" s="254" t="s">
        <v>34</v>
      </c>
      <c r="H23" s="250">
        <v>97.486764077742521</v>
      </c>
      <c r="I23" s="250">
        <v>94.112947406866311</v>
      </c>
      <c r="J23" s="250">
        <v>100</v>
      </c>
      <c r="K23" s="255">
        <v>96.765546389956398</v>
      </c>
      <c r="M23" s="284" t="s">
        <v>34</v>
      </c>
      <c r="N23" s="283">
        <f t="shared" si="0"/>
        <v>-1.9805857634040649</v>
      </c>
      <c r="O23" s="283">
        <f t="shared" si="1"/>
        <v>5.6575982599768508</v>
      </c>
      <c r="P23" s="283">
        <v>1</v>
      </c>
      <c r="Q23" s="301">
        <v>10</v>
      </c>
    </row>
    <row r="24" spans="1:17">
      <c r="A24" s="254" t="s">
        <v>35</v>
      </c>
      <c r="B24" s="250">
        <v>83.105040149898116</v>
      </c>
      <c r="C24" s="250">
        <v>99.819142821091589</v>
      </c>
      <c r="D24" s="250">
        <v>100</v>
      </c>
      <c r="E24" s="255">
        <v>94.868212032351494</v>
      </c>
      <c r="F24" s="308"/>
      <c r="G24" s="254" t="s">
        <v>35</v>
      </c>
      <c r="H24" s="250">
        <v>93.970553333745528</v>
      </c>
      <c r="I24" s="250">
        <v>93.568374333576884</v>
      </c>
      <c r="J24" s="250">
        <v>100</v>
      </c>
      <c r="K24" s="255">
        <v>95.317043400241687</v>
      </c>
      <c r="M24" s="284" t="s">
        <v>35</v>
      </c>
      <c r="N24" s="283">
        <f t="shared" si="0"/>
        <v>-10.865513183847412</v>
      </c>
      <c r="O24" s="283">
        <f t="shared" si="1"/>
        <v>6.2507684875147049</v>
      </c>
      <c r="P24" s="283">
        <v>1</v>
      </c>
      <c r="Q24" s="301">
        <f t="shared" si="2"/>
        <v>-0.44883136789019318</v>
      </c>
    </row>
    <row r="25" spans="1:17">
      <c r="A25" s="254" t="s">
        <v>36</v>
      </c>
      <c r="B25" s="250">
        <v>90.05192674800017</v>
      </c>
      <c r="C25" s="250">
        <v>99.935937953772822</v>
      </c>
      <c r="D25" s="250">
        <v>100</v>
      </c>
      <c r="E25" s="255">
        <v>96.993156308220534</v>
      </c>
      <c r="F25" s="308"/>
      <c r="G25" s="254" t="s">
        <v>36</v>
      </c>
      <c r="H25" s="250">
        <v>94.097877028955864</v>
      </c>
      <c r="I25" s="250">
        <v>93.097639908437912</v>
      </c>
      <c r="J25" s="250">
        <v>100</v>
      </c>
      <c r="K25" s="255">
        <v>95.173312923509712</v>
      </c>
      <c r="M25" s="284" t="s">
        <v>36</v>
      </c>
      <c r="N25" s="283">
        <f t="shared" si="0"/>
        <v>-4.0459502809556938</v>
      </c>
      <c r="O25" s="283">
        <f t="shared" si="1"/>
        <v>6.8382980453349091</v>
      </c>
      <c r="P25" s="283">
        <v>1</v>
      </c>
      <c r="Q25" s="301">
        <v>10</v>
      </c>
    </row>
    <row r="26" spans="1:17">
      <c r="A26" s="254" t="s">
        <v>37</v>
      </c>
      <c r="B26" s="250">
        <v>83.176000123387382</v>
      </c>
      <c r="C26" s="250">
        <v>79.716016819893994</v>
      </c>
      <c r="D26" s="250">
        <v>96.666666666666671</v>
      </c>
      <c r="E26" s="255">
        <v>86.686739257312439</v>
      </c>
      <c r="F26" s="308"/>
      <c r="G26" s="254" t="s">
        <v>37</v>
      </c>
      <c r="H26" s="250">
        <v>84.572399726554835</v>
      </c>
      <c r="I26" s="250">
        <v>71.157671456916788</v>
      </c>
      <c r="J26" s="250">
        <v>100</v>
      </c>
      <c r="K26" s="255">
        <v>83.063408487060912</v>
      </c>
      <c r="M26" s="284" t="s">
        <v>37</v>
      </c>
      <c r="N26" s="283">
        <f t="shared" si="0"/>
        <v>-1.3963996031674526</v>
      </c>
      <c r="O26" s="283">
        <f t="shared" si="1"/>
        <v>8.5583453629772066</v>
      </c>
      <c r="P26" s="283">
        <v>0</v>
      </c>
      <c r="Q26" s="301">
        <f t="shared" si="2"/>
        <v>3.6233307702515276</v>
      </c>
    </row>
    <row r="27" spans="1:17">
      <c r="A27" s="256" t="s">
        <v>38</v>
      </c>
      <c r="B27" s="250">
        <v>88.061348637210429</v>
      </c>
      <c r="C27" s="250">
        <v>99.896372568876913</v>
      </c>
      <c r="D27" s="250">
        <v>100</v>
      </c>
      <c r="E27" s="255">
        <v>96.382134990270046</v>
      </c>
      <c r="F27" s="308"/>
      <c r="G27" s="256" t="s">
        <v>38</v>
      </c>
      <c r="H27" s="250">
        <v>94.236681830958815</v>
      </c>
      <c r="I27" s="250">
        <v>92.627273079756492</v>
      </c>
      <c r="J27" s="250">
        <v>100</v>
      </c>
      <c r="K27" s="255">
        <v>95.033747872738189</v>
      </c>
      <c r="M27" s="285" t="s">
        <v>38</v>
      </c>
      <c r="N27" s="283">
        <f t="shared" si="0"/>
        <v>-6.1753331937483864</v>
      </c>
      <c r="O27" s="283">
        <f t="shared" si="1"/>
        <v>7.2690994891204213</v>
      </c>
      <c r="P27" s="283">
        <v>1</v>
      </c>
      <c r="Q27" s="301">
        <v>10</v>
      </c>
    </row>
    <row r="28" spans="1:17">
      <c r="A28" s="254" t="s">
        <v>39</v>
      </c>
      <c r="B28" s="250">
        <v>90.542866331696615</v>
      </c>
      <c r="C28" s="250">
        <v>99.915457452041323</v>
      </c>
      <c r="D28" s="250">
        <v>100</v>
      </c>
      <c r="E28" s="255">
        <v>97.133270007723439</v>
      </c>
      <c r="F28" s="308"/>
      <c r="G28" s="254" t="s">
        <v>39</v>
      </c>
      <c r="H28" s="250">
        <v>86.749424456907747</v>
      </c>
      <c r="I28" s="250">
        <v>93.024355094393997</v>
      </c>
      <c r="J28" s="250">
        <v>100</v>
      </c>
      <c r="K28" s="255">
        <v>92.572040597675311</v>
      </c>
      <c r="M28" s="284" t="s">
        <v>39</v>
      </c>
      <c r="N28" s="283">
        <f t="shared" si="0"/>
        <v>3.7934418747888685</v>
      </c>
      <c r="O28" s="283">
        <f t="shared" si="1"/>
        <v>6.8911023576473269</v>
      </c>
      <c r="P28" s="283">
        <v>1</v>
      </c>
      <c r="Q28" s="301">
        <f t="shared" si="2"/>
        <v>4.5612294100481279</v>
      </c>
    </row>
    <row r="29" spans="1:17">
      <c r="A29" s="254" t="s">
        <v>40</v>
      </c>
      <c r="B29" s="250">
        <v>85.678731404387634</v>
      </c>
      <c r="C29" s="250">
        <v>79.693043448767085</v>
      </c>
      <c r="D29" s="250">
        <v>92</v>
      </c>
      <c r="E29" s="255">
        <v>85.796184628384765</v>
      </c>
      <c r="F29" s="308"/>
      <c r="G29" s="254" t="s">
        <v>40</v>
      </c>
      <c r="H29" s="250">
        <v>84.577757811641149</v>
      </c>
      <c r="I29" s="250">
        <v>69.864680386334925</v>
      </c>
      <c r="J29" s="250">
        <v>92</v>
      </c>
      <c r="K29" s="255">
        <v>80.548087388608366</v>
      </c>
      <c r="M29" s="284" t="s">
        <v>40</v>
      </c>
      <c r="N29" s="283">
        <v>10</v>
      </c>
      <c r="O29" s="283">
        <f t="shared" si="1"/>
        <v>9.8283630624321603</v>
      </c>
      <c r="P29" s="283">
        <v>1</v>
      </c>
      <c r="Q29" s="301">
        <f t="shared" si="2"/>
        <v>5.2480972397763992</v>
      </c>
    </row>
    <row r="30" spans="1:17">
      <c r="A30" s="254" t="s">
        <v>41</v>
      </c>
      <c r="B30" s="250">
        <v>88.598984253254912</v>
      </c>
      <c r="C30" s="250">
        <v>99.748770390290503</v>
      </c>
      <c r="D30" s="250">
        <v>100</v>
      </c>
      <c r="E30" s="255">
        <v>96.491764912578148</v>
      </c>
      <c r="F30" s="308"/>
      <c r="G30" s="254" t="s">
        <v>41</v>
      </c>
      <c r="H30" s="250">
        <v>89.014701605397875</v>
      </c>
      <c r="I30" s="250">
        <v>91.207183592504691</v>
      </c>
      <c r="J30" s="250">
        <v>100</v>
      </c>
      <c r="K30" s="255">
        <v>92.638018998891127</v>
      </c>
      <c r="M30" s="284" t="s">
        <v>41</v>
      </c>
      <c r="N30" s="283">
        <f t="shared" si="0"/>
        <v>-0.41571735214296268</v>
      </c>
      <c r="O30" s="283">
        <f t="shared" si="1"/>
        <v>8.5415867977858113</v>
      </c>
      <c r="P30" s="283">
        <v>1</v>
      </c>
      <c r="Q30" s="301">
        <f t="shared" si="2"/>
        <v>3.8537459136870211</v>
      </c>
    </row>
    <row r="31" spans="1:17">
      <c r="A31" s="254" t="s">
        <v>42</v>
      </c>
      <c r="B31" s="250">
        <v>84.717425523629345</v>
      </c>
      <c r="C31" s="250">
        <v>99.822014261247233</v>
      </c>
      <c r="D31" s="250">
        <v>100</v>
      </c>
      <c r="E31" s="255">
        <v>95.352932648525325</v>
      </c>
      <c r="F31" s="308"/>
      <c r="G31" s="254" t="s">
        <v>42</v>
      </c>
      <c r="H31" s="250">
        <v>89.013318443697017</v>
      </c>
      <c r="I31" s="250">
        <v>91.619204933377375</v>
      </c>
      <c r="J31" s="250">
        <v>100</v>
      </c>
      <c r="K31" s="255">
        <v>92.802343428644903</v>
      </c>
      <c r="M31" s="284" t="s">
        <v>42</v>
      </c>
      <c r="N31" s="283">
        <f t="shared" si="0"/>
        <v>-4.2958929200676721</v>
      </c>
      <c r="O31" s="283">
        <f t="shared" si="1"/>
        <v>8.2028093278698577</v>
      </c>
      <c r="P31" s="283">
        <v>1</v>
      </c>
      <c r="Q31" s="301">
        <f t="shared" si="2"/>
        <v>2.5505892198804219</v>
      </c>
    </row>
    <row r="32" spans="1:17">
      <c r="A32" s="254" t="s">
        <v>43</v>
      </c>
      <c r="B32" s="250">
        <v>82.042561529833023</v>
      </c>
      <c r="C32" s="250">
        <v>99.853549824896533</v>
      </c>
      <c r="D32" s="250">
        <v>100</v>
      </c>
      <c r="E32" s="255">
        <v>94.561510897663695</v>
      </c>
      <c r="F32" s="308"/>
      <c r="G32" s="254" t="s">
        <v>43</v>
      </c>
      <c r="H32" s="250">
        <v>81.185480508710612</v>
      </c>
      <c r="I32" s="250">
        <v>92.09237148632036</v>
      </c>
      <c r="J32" s="250">
        <v>100</v>
      </c>
      <c r="K32" s="255">
        <v>90.251866772576861</v>
      </c>
      <c r="M32" s="284" t="s">
        <v>43</v>
      </c>
      <c r="N32" s="283">
        <f t="shared" si="0"/>
        <v>0.85708102112241136</v>
      </c>
      <c r="O32" s="283">
        <f t="shared" si="1"/>
        <v>7.7611783385761726</v>
      </c>
      <c r="P32" s="283">
        <v>1</v>
      </c>
      <c r="Q32" s="301">
        <f t="shared" si="2"/>
        <v>4.3096441250868338</v>
      </c>
    </row>
    <row r="33" spans="1:17">
      <c r="A33" s="254" t="s">
        <v>44</v>
      </c>
      <c r="B33" s="250">
        <v>89.001196137511357</v>
      </c>
      <c r="C33" s="250">
        <v>99.930901552896671</v>
      </c>
      <c r="D33" s="250">
        <v>100</v>
      </c>
      <c r="E33" s="255">
        <v>96.676174384767236</v>
      </c>
      <c r="F33" s="308"/>
      <c r="G33" s="254" t="s">
        <v>44</v>
      </c>
      <c r="H33" s="250">
        <v>95.508949532361584</v>
      </c>
      <c r="I33" s="250">
        <v>96.894534143089913</v>
      </c>
      <c r="J33" s="250">
        <v>100</v>
      </c>
      <c r="K33" s="255">
        <v>97.185945993562527</v>
      </c>
      <c r="M33" s="284" t="s">
        <v>44</v>
      </c>
      <c r="N33" s="283">
        <f t="shared" si="0"/>
        <v>-6.5077533948502264</v>
      </c>
      <c r="O33" s="283">
        <f t="shared" si="1"/>
        <v>3.0363674098067577</v>
      </c>
      <c r="P33" s="283">
        <v>1</v>
      </c>
      <c r="Q33" s="301">
        <f t="shared" si="2"/>
        <v>-0.50977160879529038</v>
      </c>
    </row>
    <row r="34" spans="1:17">
      <c r="A34" s="254" t="s">
        <v>45</v>
      </c>
      <c r="B34" s="250">
        <v>85.554627999161482</v>
      </c>
      <c r="C34" s="250">
        <v>99.960278053624634</v>
      </c>
      <c r="D34" s="250">
        <v>100</v>
      </c>
      <c r="E34" s="255">
        <v>95.65248571851707</v>
      </c>
      <c r="F34" s="307"/>
      <c r="G34" s="254" t="s">
        <v>45</v>
      </c>
      <c r="H34" s="250">
        <v>93.159020104603542</v>
      </c>
      <c r="I34" s="250">
        <v>75.502493505508454</v>
      </c>
      <c r="J34" s="250">
        <v>100</v>
      </c>
      <c r="K34" s="255">
        <v>87.806654438814633</v>
      </c>
      <c r="M34" s="284" t="s">
        <v>45</v>
      </c>
      <c r="N34" s="283">
        <f t="shared" si="0"/>
        <v>-7.6043921054420593</v>
      </c>
      <c r="O34" s="283">
        <f t="shared" si="1"/>
        <v>24.45778454811618</v>
      </c>
      <c r="P34" s="283">
        <v>1</v>
      </c>
      <c r="Q34" s="301">
        <f t="shared" si="2"/>
        <v>7.8458312797024377</v>
      </c>
    </row>
    <row r="35" spans="1:17">
      <c r="A35" s="254" t="s">
        <v>46</v>
      </c>
      <c r="B35" s="250">
        <v>90.78249144859673</v>
      </c>
      <c r="C35" s="250">
        <v>99.975773516993144</v>
      </c>
      <c r="D35" s="250">
        <v>100</v>
      </c>
      <c r="E35" s="255">
        <v>97.226268165526619</v>
      </c>
      <c r="F35" s="308"/>
      <c r="G35" s="254" t="s">
        <v>46</v>
      </c>
      <c r="H35" s="250">
        <v>93.759480569436292</v>
      </c>
      <c r="I35" s="250">
        <v>94.167150319210663</v>
      </c>
      <c r="J35" s="250">
        <v>100</v>
      </c>
      <c r="K35" s="255">
        <v>95.482678326986957</v>
      </c>
      <c r="M35" s="284" t="s">
        <v>46</v>
      </c>
      <c r="N35" s="283">
        <f t="shared" si="0"/>
        <v>-2.976989120839562</v>
      </c>
      <c r="O35" s="283">
        <f t="shared" si="1"/>
        <v>5.8086231977824809</v>
      </c>
      <c r="P35" s="283">
        <v>1</v>
      </c>
      <c r="Q35" s="301">
        <v>10</v>
      </c>
    </row>
    <row r="36" spans="1:17">
      <c r="A36" s="254" t="s">
        <v>47</v>
      </c>
      <c r="B36" s="250">
        <v>85.922852802027109</v>
      </c>
      <c r="C36" s="250">
        <v>99.960033412067503</v>
      </c>
      <c r="D36" s="250">
        <v>100</v>
      </c>
      <c r="E36" s="255">
        <v>95.762867534831756</v>
      </c>
      <c r="F36" s="308"/>
      <c r="G36" s="254" t="s">
        <v>47</v>
      </c>
      <c r="H36" s="250">
        <v>93.617009658189801</v>
      </c>
      <c r="I36" s="250">
        <v>94.082376882376877</v>
      </c>
      <c r="J36" s="250">
        <v>100</v>
      </c>
      <c r="K36" s="255">
        <v>95.398904133317188</v>
      </c>
      <c r="M36" s="284" t="s">
        <v>47</v>
      </c>
      <c r="N36" s="283">
        <f t="shared" si="0"/>
        <v>-7.6941568561626923</v>
      </c>
      <c r="O36" s="283">
        <f t="shared" si="1"/>
        <v>5.8776565296906256</v>
      </c>
      <c r="P36" s="283">
        <v>1</v>
      </c>
      <c r="Q36" s="301">
        <f t="shared" si="2"/>
        <v>0.36396340151456741</v>
      </c>
    </row>
    <row r="37" spans="1:17">
      <c r="A37" s="254" t="s">
        <v>48</v>
      </c>
      <c r="B37" s="250">
        <v>89.989230237741253</v>
      </c>
      <c r="C37" s="250">
        <v>99.979692132732225</v>
      </c>
      <c r="D37" s="250">
        <v>100</v>
      </c>
      <c r="E37" s="255">
        <v>96.989661317778655</v>
      </c>
      <c r="F37" s="308"/>
      <c r="G37" s="254" t="s">
        <v>48</v>
      </c>
      <c r="H37" s="250">
        <v>85.964105926646653</v>
      </c>
      <c r="I37" s="250">
        <v>91.966731692991829</v>
      </c>
      <c r="J37" s="250">
        <v>100</v>
      </c>
      <c r="K37" s="255">
        <v>91.874129751523057</v>
      </c>
      <c r="M37" s="284" t="s">
        <v>48</v>
      </c>
      <c r="N37" s="283">
        <f t="shared" si="0"/>
        <v>4.0251243110946007</v>
      </c>
      <c r="O37" s="283">
        <f t="shared" si="1"/>
        <v>8.0129604397403966</v>
      </c>
      <c r="P37" s="283">
        <v>1</v>
      </c>
      <c r="Q37" s="301">
        <f t="shared" si="2"/>
        <v>5.1155315662555978</v>
      </c>
    </row>
    <row r="38" spans="1:17" ht="14.4" thickBot="1">
      <c r="A38" s="277" t="s">
        <v>49</v>
      </c>
      <c r="B38" s="250">
        <v>86.980824984230139</v>
      </c>
      <c r="C38" s="271">
        <v>99.81299922528251</v>
      </c>
      <c r="D38" s="271">
        <v>100</v>
      </c>
      <c r="E38" s="272">
        <v>96.028797224117923</v>
      </c>
      <c r="F38" s="308"/>
      <c r="G38" s="277" t="s">
        <v>49</v>
      </c>
      <c r="H38" s="271">
        <v>86.815629008074112</v>
      </c>
      <c r="I38" s="271">
        <v>90.958824985559858</v>
      </c>
      <c r="J38" s="271">
        <v>100</v>
      </c>
      <c r="K38" s="272">
        <v>91.76900014704988</v>
      </c>
      <c r="M38" s="302" t="s">
        <v>49</v>
      </c>
      <c r="N38" s="283">
        <f t="shared" si="0"/>
        <v>0.16519597615602777</v>
      </c>
      <c r="O38" s="424">
        <f t="shared" si="1"/>
        <v>8.8541742397226528</v>
      </c>
      <c r="P38" s="424">
        <v>1</v>
      </c>
      <c r="Q38" s="425">
        <f t="shared" si="2"/>
        <v>4.2597970770680433</v>
      </c>
    </row>
    <row r="39" spans="1:17" ht="15" thickBot="1">
      <c r="A39" s="278" t="s">
        <v>2</v>
      </c>
      <c r="B39" s="275">
        <v>94.52</v>
      </c>
      <c r="C39" s="275">
        <v>99.178981937602614</v>
      </c>
      <c r="D39" s="275">
        <v>94.166666666666671</v>
      </c>
      <c r="E39" s="276">
        <v>96.026977011494239</v>
      </c>
      <c r="F39" s="310"/>
      <c r="G39" s="278" t="s">
        <v>2</v>
      </c>
      <c r="H39" s="275">
        <v>94.52</v>
      </c>
      <c r="I39" s="275">
        <v>100</v>
      </c>
      <c r="J39" s="275">
        <v>33.333333333333336</v>
      </c>
      <c r="K39" s="276">
        <v>81.415333333333322</v>
      </c>
      <c r="M39" s="287" t="s">
        <v>2</v>
      </c>
      <c r="N39" s="288">
        <v>1</v>
      </c>
      <c r="O39" s="288">
        <v>1</v>
      </c>
      <c r="P39" s="288">
        <v>0</v>
      </c>
      <c r="Q39" s="288">
        <v>10</v>
      </c>
    </row>
    <row r="40" spans="1:17" ht="27.6">
      <c r="A40" s="273" t="s">
        <v>50</v>
      </c>
      <c r="B40" s="264">
        <v>99.714285714285708</v>
      </c>
      <c r="C40" s="264">
        <v>98.522167487684726</v>
      </c>
      <c r="D40" s="264">
        <v>100</v>
      </c>
      <c r="E40" s="265">
        <v>99.397044334975362</v>
      </c>
      <c r="F40" s="308"/>
      <c r="G40" s="273" t="s">
        <v>50</v>
      </c>
      <c r="H40" s="264">
        <v>99.671592775041049</v>
      </c>
      <c r="I40" s="264">
        <v>99.901477832512313</v>
      </c>
      <c r="J40" s="264">
        <v>100</v>
      </c>
      <c r="K40" s="265">
        <v>99.845648604269286</v>
      </c>
      <c r="M40" s="289" t="s">
        <v>50</v>
      </c>
      <c r="N40" s="290">
        <v>1</v>
      </c>
      <c r="O40" s="283">
        <v>0</v>
      </c>
      <c r="P40" s="283">
        <v>2</v>
      </c>
      <c r="Q40" s="283">
        <v>1</v>
      </c>
    </row>
    <row r="41" spans="1:17" ht="27.6">
      <c r="A41" s="257" t="s">
        <v>51</v>
      </c>
      <c r="B41" s="264">
        <v>100</v>
      </c>
      <c r="C41" s="250">
        <v>99.01477832512316</v>
      </c>
      <c r="D41" s="264">
        <v>100</v>
      </c>
      <c r="E41" s="255">
        <v>99.65517241379311</v>
      </c>
      <c r="F41" s="308"/>
      <c r="G41" s="257" t="s">
        <v>51</v>
      </c>
      <c r="H41" s="250">
        <v>100</v>
      </c>
      <c r="I41" s="250">
        <v>100</v>
      </c>
      <c r="J41" s="250">
        <v>100</v>
      </c>
      <c r="K41" s="255">
        <v>100</v>
      </c>
      <c r="M41" s="291" t="s">
        <v>51</v>
      </c>
      <c r="N41" s="283">
        <v>2</v>
      </c>
      <c r="O41" s="283">
        <v>0</v>
      </c>
      <c r="P41" s="283">
        <v>2</v>
      </c>
      <c r="Q41" s="283">
        <v>1</v>
      </c>
    </row>
    <row r="42" spans="1:17" ht="27.6">
      <c r="A42" s="257" t="s">
        <v>52</v>
      </c>
      <c r="B42" s="264">
        <v>97.571428571428569</v>
      </c>
      <c r="C42" s="250">
        <v>99.50738916256158</v>
      </c>
      <c r="D42" s="264">
        <v>100</v>
      </c>
      <c r="E42" s="255">
        <v>99.099014778325113</v>
      </c>
      <c r="F42" s="308"/>
      <c r="G42" s="257" t="s">
        <v>52</v>
      </c>
      <c r="H42" s="250">
        <v>97.372742200328418</v>
      </c>
      <c r="I42" s="250">
        <v>99.21182266009852</v>
      </c>
      <c r="J42" s="250">
        <v>50</v>
      </c>
      <c r="K42" s="255">
        <v>86.265188834154344</v>
      </c>
      <c r="M42" s="291" t="s">
        <v>52</v>
      </c>
      <c r="N42" s="283">
        <v>2</v>
      </c>
      <c r="O42" s="283">
        <v>1</v>
      </c>
      <c r="P42" s="283">
        <v>10</v>
      </c>
      <c r="Q42" s="283">
        <v>10</v>
      </c>
    </row>
    <row r="43" spans="1:17" ht="41.4">
      <c r="A43" s="257" t="s">
        <v>126</v>
      </c>
      <c r="B43" s="264">
        <v>69.820971867007671</v>
      </c>
      <c r="C43" s="250">
        <v>100</v>
      </c>
      <c r="D43" s="264">
        <v>66.666666666666671</v>
      </c>
      <c r="E43" s="255">
        <v>79.279624893435624</v>
      </c>
      <c r="F43" s="308"/>
      <c r="G43" s="257" t="s">
        <v>126</v>
      </c>
      <c r="H43" s="250">
        <v>94.377510040160644</v>
      </c>
      <c r="I43" s="250">
        <v>98.313253012048193</v>
      </c>
      <c r="J43" s="250">
        <v>50</v>
      </c>
      <c r="K43" s="255">
        <v>84.857429718875508</v>
      </c>
      <c r="M43" s="291" t="s">
        <v>126</v>
      </c>
      <c r="N43" s="283">
        <v>0</v>
      </c>
      <c r="O43" s="283">
        <v>10</v>
      </c>
      <c r="P43" s="283">
        <v>10</v>
      </c>
      <c r="Q43" s="283">
        <v>0</v>
      </c>
    </row>
    <row r="44" spans="1:17" ht="27.6">
      <c r="A44" s="257" t="s">
        <v>120</v>
      </c>
      <c r="B44" s="264">
        <v>99.714285714285708</v>
      </c>
      <c r="C44" s="250">
        <v>100</v>
      </c>
      <c r="D44" s="264">
        <v>100</v>
      </c>
      <c r="E44" s="255">
        <v>99.914285714285711</v>
      </c>
      <c r="F44" s="308"/>
      <c r="G44" s="257" t="s">
        <v>120</v>
      </c>
      <c r="H44" s="250">
        <v>99.671592775041049</v>
      </c>
      <c r="I44" s="250">
        <v>99.901477832512313</v>
      </c>
      <c r="J44" s="250">
        <v>50</v>
      </c>
      <c r="K44" s="255">
        <v>87.345648604269286</v>
      </c>
      <c r="M44" s="291" t="s">
        <v>120</v>
      </c>
      <c r="N44" s="283">
        <v>1</v>
      </c>
      <c r="O44" s="283">
        <v>1</v>
      </c>
      <c r="P44" s="283">
        <v>10</v>
      </c>
      <c r="Q44" s="283">
        <v>10</v>
      </c>
    </row>
    <row r="45" spans="1:17" ht="14.4" thickBot="1">
      <c r="A45" s="270" t="s">
        <v>53</v>
      </c>
      <c r="B45" s="264">
        <v>99.714285714285708</v>
      </c>
      <c r="C45" s="271">
        <v>98.029556650246306</v>
      </c>
      <c r="D45" s="264">
        <v>98.333333333333329</v>
      </c>
      <c r="E45" s="272">
        <v>98.641297208538589</v>
      </c>
      <c r="F45" s="308"/>
      <c r="G45" s="270" t="s">
        <v>53</v>
      </c>
      <c r="H45" s="271">
        <v>99.671592775041049</v>
      </c>
      <c r="I45" s="271">
        <v>99.901477832512313</v>
      </c>
      <c r="J45" s="271">
        <v>50</v>
      </c>
      <c r="K45" s="272">
        <v>87.345648604269286</v>
      </c>
      <c r="M45" s="292" t="s">
        <v>53</v>
      </c>
      <c r="N45" s="286">
        <v>1</v>
      </c>
      <c r="O45" s="286">
        <v>0</v>
      </c>
      <c r="P45" s="286">
        <v>10</v>
      </c>
      <c r="Q45" s="286">
        <v>10</v>
      </c>
    </row>
    <row r="46" spans="1:17" ht="15" thickBot="1">
      <c r="A46" s="274" t="s">
        <v>3</v>
      </c>
      <c r="B46" s="275">
        <v>96.490939044481053</v>
      </c>
      <c r="C46" s="275">
        <v>98.029556650246306</v>
      </c>
      <c r="D46" s="275">
        <v>89.566666666666663</v>
      </c>
      <c r="E46" s="276">
        <v>94.605959874263846</v>
      </c>
      <c r="F46" s="310"/>
      <c r="G46" s="274" t="s">
        <v>3</v>
      </c>
      <c r="H46" s="275">
        <v>96.96</v>
      </c>
      <c r="I46" s="275">
        <v>100</v>
      </c>
      <c r="J46" s="275">
        <v>99.666666666666671</v>
      </c>
      <c r="K46" s="276">
        <v>98.852666666666664</v>
      </c>
      <c r="M46" s="293" t="s">
        <v>3</v>
      </c>
      <c r="N46" s="288">
        <v>2</v>
      </c>
      <c r="O46" s="288">
        <v>0</v>
      </c>
      <c r="P46" s="288">
        <v>0</v>
      </c>
      <c r="Q46" s="288">
        <v>0</v>
      </c>
    </row>
    <row r="47" spans="1:17" ht="27.6">
      <c r="A47" s="273" t="s">
        <v>54</v>
      </c>
      <c r="B47" s="264">
        <v>94.89291598023064</v>
      </c>
      <c r="C47" s="264">
        <v>97.536945812807886</v>
      </c>
      <c r="D47" s="264">
        <v>100</v>
      </c>
      <c r="E47" s="265">
        <v>97.605805828551951</v>
      </c>
      <c r="F47" s="308"/>
      <c r="G47" s="273" t="s">
        <v>54</v>
      </c>
      <c r="H47" s="264">
        <v>94.909688013136289</v>
      </c>
      <c r="I47" s="264">
        <v>98.472906403940883</v>
      </c>
      <c r="J47" s="264">
        <v>100</v>
      </c>
      <c r="K47" s="265">
        <v>97.607553366174045</v>
      </c>
      <c r="M47" s="289" t="s">
        <v>54</v>
      </c>
      <c r="N47" s="290">
        <v>1</v>
      </c>
      <c r="O47" s="290">
        <v>0</v>
      </c>
      <c r="P47" s="290">
        <v>1</v>
      </c>
      <c r="Q47" s="290">
        <v>1</v>
      </c>
    </row>
    <row r="48" spans="1:17" ht="27.6">
      <c r="A48" s="257" t="s">
        <v>55</v>
      </c>
      <c r="B48" s="250">
        <v>100</v>
      </c>
      <c r="C48" s="250">
        <v>95.566502463054178</v>
      </c>
      <c r="D48" s="250">
        <v>100</v>
      </c>
      <c r="E48" s="255">
        <v>98.448275862068954</v>
      </c>
      <c r="F48" s="308"/>
      <c r="G48" s="257" t="s">
        <v>55</v>
      </c>
      <c r="H48" s="250">
        <v>100</v>
      </c>
      <c r="I48" s="250">
        <v>100</v>
      </c>
      <c r="J48" s="250">
        <v>100</v>
      </c>
      <c r="K48" s="255">
        <v>100</v>
      </c>
      <c r="M48" s="291" t="s">
        <v>55</v>
      </c>
      <c r="N48" s="283">
        <v>1</v>
      </c>
      <c r="O48" s="283">
        <v>0</v>
      </c>
      <c r="P48" s="283">
        <v>1</v>
      </c>
      <c r="Q48" s="283">
        <v>0</v>
      </c>
    </row>
    <row r="49" spans="1:17" ht="27.6">
      <c r="A49" s="257" t="s">
        <v>74</v>
      </c>
      <c r="B49" s="250">
        <v>99.17627677100495</v>
      </c>
      <c r="C49" s="250">
        <v>99.01477832512316</v>
      </c>
      <c r="D49" s="250">
        <v>100</v>
      </c>
      <c r="E49" s="255">
        <v>99.40805544509459</v>
      </c>
      <c r="F49" s="308"/>
      <c r="G49" s="257" t="s">
        <v>74</v>
      </c>
      <c r="H49" s="250">
        <v>99.178981937602629</v>
      </c>
      <c r="I49" s="250">
        <v>99.753694581280783</v>
      </c>
      <c r="J49" s="250">
        <v>100</v>
      </c>
      <c r="K49" s="255">
        <v>99.614121510673229</v>
      </c>
      <c r="M49" s="291" t="s">
        <v>74</v>
      </c>
      <c r="N49" s="283">
        <v>1</v>
      </c>
      <c r="O49" s="283">
        <v>1</v>
      </c>
      <c r="P49" s="283">
        <v>2</v>
      </c>
      <c r="Q49" s="283">
        <v>1</v>
      </c>
    </row>
    <row r="50" spans="1:17" ht="41.4">
      <c r="A50" s="257" t="s">
        <v>75</v>
      </c>
      <c r="B50" s="250">
        <v>82.207578253706757</v>
      </c>
      <c r="C50" s="250">
        <v>100</v>
      </c>
      <c r="D50" s="250">
        <v>100</v>
      </c>
      <c r="E50" s="255">
        <v>94.662273476112034</v>
      </c>
      <c r="F50" s="308"/>
      <c r="G50" s="257" t="s">
        <v>75</v>
      </c>
      <c r="H50" s="250">
        <v>82.266009852216754</v>
      </c>
      <c r="I50" s="250">
        <v>94.679802955665025</v>
      </c>
      <c r="J50" s="250">
        <v>100</v>
      </c>
      <c r="K50" s="255">
        <v>91.665024630541879</v>
      </c>
      <c r="M50" s="291" t="s">
        <v>75</v>
      </c>
      <c r="N50" s="283">
        <v>1</v>
      </c>
      <c r="O50" s="283">
        <v>10</v>
      </c>
      <c r="P50" s="283">
        <v>1</v>
      </c>
      <c r="Q50" s="283">
        <v>10</v>
      </c>
    </row>
    <row r="51" spans="1:17" ht="27.6">
      <c r="A51" s="257" t="s">
        <v>56</v>
      </c>
      <c r="B51" s="250">
        <v>100</v>
      </c>
      <c r="C51" s="250">
        <v>97.536945812807886</v>
      </c>
      <c r="D51" s="250">
        <v>100</v>
      </c>
      <c r="E51" s="255">
        <v>99.137931034482762</v>
      </c>
      <c r="F51" s="308"/>
      <c r="G51" s="257" t="s">
        <v>56</v>
      </c>
      <c r="H51" s="250">
        <v>100</v>
      </c>
      <c r="I51" s="250">
        <v>100</v>
      </c>
      <c r="J51" s="250">
        <v>100</v>
      </c>
      <c r="K51" s="255">
        <v>100</v>
      </c>
      <c r="M51" s="291" t="s">
        <v>56</v>
      </c>
      <c r="N51" s="283">
        <v>2</v>
      </c>
      <c r="O51" s="283">
        <v>0</v>
      </c>
      <c r="P51" s="283">
        <v>2</v>
      </c>
      <c r="Q51" s="283">
        <v>0</v>
      </c>
    </row>
    <row r="52" spans="1:17" ht="41.4">
      <c r="A52" s="257" t="s">
        <v>76</v>
      </c>
      <c r="B52" s="250">
        <v>99.835255354200996</v>
      </c>
      <c r="C52" s="250">
        <v>93.596059113300484</v>
      </c>
      <c r="D52" s="250">
        <v>95.666666666666671</v>
      </c>
      <c r="E52" s="255">
        <v>96.192530629248807</v>
      </c>
      <c r="F52" s="308"/>
      <c r="G52" s="257" t="s">
        <v>76</v>
      </c>
      <c r="H52" s="250">
        <v>99.835796387520531</v>
      </c>
      <c r="I52" s="250">
        <v>99.950738916256157</v>
      </c>
      <c r="J52" s="250">
        <v>100</v>
      </c>
      <c r="K52" s="255">
        <v>99.922824302134643</v>
      </c>
      <c r="M52" s="291" t="s">
        <v>76</v>
      </c>
      <c r="N52" s="283">
        <v>1</v>
      </c>
      <c r="O52" s="283">
        <v>0</v>
      </c>
      <c r="P52" s="283">
        <v>0</v>
      </c>
      <c r="Q52" s="283">
        <v>0</v>
      </c>
    </row>
    <row r="53" spans="1:17" ht="55.2">
      <c r="A53" s="257" t="s">
        <v>77</v>
      </c>
      <c r="B53" s="250">
        <v>91.433278418451408</v>
      </c>
      <c r="C53" s="250">
        <v>99.50738916256158</v>
      </c>
      <c r="D53" s="250">
        <v>100</v>
      </c>
      <c r="E53" s="255">
        <v>97.257569732431975</v>
      </c>
      <c r="F53" s="308"/>
      <c r="G53" s="257" t="s">
        <v>77</v>
      </c>
      <c r="H53" s="250">
        <v>91.461412151067321</v>
      </c>
      <c r="I53" s="250">
        <v>97.438423645320199</v>
      </c>
      <c r="J53" s="250">
        <v>100</v>
      </c>
      <c r="K53" s="255">
        <v>95.986863711001646</v>
      </c>
      <c r="M53" s="291" t="s">
        <v>77</v>
      </c>
      <c r="N53" s="283">
        <v>1</v>
      </c>
      <c r="O53" s="283">
        <v>10</v>
      </c>
      <c r="P53" s="283">
        <v>1</v>
      </c>
      <c r="Q53" s="283">
        <v>10</v>
      </c>
    </row>
    <row r="54" spans="1:17" ht="41.4">
      <c r="A54" s="257" t="s">
        <v>57</v>
      </c>
      <c r="B54" s="250">
        <v>99.17627677100495</v>
      </c>
      <c r="C54" s="250">
        <v>98.029556650246306</v>
      </c>
      <c r="D54" s="250">
        <v>0</v>
      </c>
      <c r="E54" s="255">
        <v>64.063227858887686</v>
      </c>
      <c r="F54" s="308"/>
      <c r="G54" s="257" t="s">
        <v>57</v>
      </c>
      <c r="H54" s="250">
        <v>99.178981937602629</v>
      </c>
      <c r="I54" s="250">
        <v>99.753694581280783</v>
      </c>
      <c r="J54" s="250">
        <v>100</v>
      </c>
      <c r="K54" s="255">
        <v>99.614121510673229</v>
      </c>
      <c r="M54" s="291" t="s">
        <v>57</v>
      </c>
      <c r="N54" s="283">
        <v>1</v>
      </c>
      <c r="O54" s="283">
        <v>0</v>
      </c>
      <c r="P54" s="283">
        <v>0</v>
      </c>
      <c r="Q54" s="283">
        <v>0</v>
      </c>
    </row>
    <row r="55" spans="1:17" ht="27.6">
      <c r="A55" s="258" t="s">
        <v>58</v>
      </c>
      <c r="B55" s="250">
        <v>98.187808896210868</v>
      </c>
      <c r="C55" s="250">
        <v>99.50738916256158</v>
      </c>
      <c r="D55" s="250">
        <v>100</v>
      </c>
      <c r="E55" s="255">
        <v>99.283928875759813</v>
      </c>
      <c r="F55" s="308"/>
      <c r="G55" s="258" t="s">
        <v>58</v>
      </c>
      <c r="H55" s="250">
        <v>98.193760262725789</v>
      </c>
      <c r="I55" s="250">
        <v>99.458128078817737</v>
      </c>
      <c r="J55" s="250">
        <v>26.666666666666668</v>
      </c>
      <c r="K55" s="255">
        <v>80.817733990147801</v>
      </c>
      <c r="M55" s="294" t="s">
        <v>58</v>
      </c>
      <c r="N55" s="283">
        <v>1</v>
      </c>
      <c r="O55" s="283">
        <v>1</v>
      </c>
      <c r="P55" s="283">
        <v>10</v>
      </c>
      <c r="Q55" s="283">
        <v>10</v>
      </c>
    </row>
    <row r="56" spans="1:17" ht="42" thickBot="1">
      <c r="A56" s="270" t="s">
        <v>78</v>
      </c>
      <c r="B56" s="271">
        <v>100</v>
      </c>
      <c r="C56" s="271">
        <v>100</v>
      </c>
      <c r="D56" s="271">
        <v>100</v>
      </c>
      <c r="E56" s="272">
        <v>100</v>
      </c>
      <c r="F56" s="308"/>
      <c r="G56" s="270" t="s">
        <v>78</v>
      </c>
      <c r="H56" s="271">
        <v>100</v>
      </c>
      <c r="I56" s="271">
        <v>100</v>
      </c>
      <c r="J56" s="271">
        <v>100</v>
      </c>
      <c r="K56" s="272">
        <v>100</v>
      </c>
      <c r="M56" s="292" t="s">
        <v>78</v>
      </c>
      <c r="N56" s="283">
        <v>1</v>
      </c>
      <c r="O56" s="283">
        <v>1</v>
      </c>
      <c r="P56" s="283">
        <v>2</v>
      </c>
      <c r="Q56" s="283">
        <v>10</v>
      </c>
    </row>
    <row r="57" spans="1:17" ht="15" thickBot="1">
      <c r="A57" s="274" t="s">
        <v>81</v>
      </c>
      <c r="B57" s="275">
        <v>98.117204048011303</v>
      </c>
      <c r="C57" s="275">
        <v>96.903589021815634</v>
      </c>
      <c r="D57" s="275">
        <v>71.428571428571431</v>
      </c>
      <c r="E57" s="276">
        <v>88.351417372038853</v>
      </c>
      <c r="F57" s="310"/>
      <c r="G57" s="274" t="s">
        <v>81</v>
      </c>
      <c r="H57" s="275">
        <v>98.37</v>
      </c>
      <c r="I57" s="275">
        <v>98.571428571428569</v>
      </c>
      <c r="J57" s="275">
        <v>85.714285714285708</v>
      </c>
      <c r="K57" s="276">
        <v>95.286642857142866</v>
      </c>
      <c r="M57" s="295" t="s">
        <v>81</v>
      </c>
      <c r="N57" s="288">
        <v>2</v>
      </c>
      <c r="O57" s="288">
        <v>0</v>
      </c>
      <c r="P57" s="288">
        <v>0</v>
      </c>
      <c r="Q57" s="288">
        <v>0</v>
      </c>
    </row>
    <row r="58" spans="1:17" ht="55.2">
      <c r="A58" s="273" t="s">
        <v>82</v>
      </c>
      <c r="B58" s="264">
        <v>99.835255354200996</v>
      </c>
      <c r="C58" s="264">
        <v>99.01477832512316</v>
      </c>
      <c r="D58" s="264">
        <v>100</v>
      </c>
      <c r="E58" s="265">
        <v>99.605749020053395</v>
      </c>
      <c r="F58" s="308"/>
      <c r="G58" s="273" t="s">
        <v>82</v>
      </c>
      <c r="H58" s="264">
        <v>99.835796387520531</v>
      </c>
      <c r="I58" s="264">
        <v>99.950738916256157</v>
      </c>
      <c r="J58" s="264">
        <v>100</v>
      </c>
      <c r="K58" s="265">
        <v>99.922824302134643</v>
      </c>
      <c r="M58" s="289" t="s">
        <v>82</v>
      </c>
      <c r="N58" s="283">
        <v>1</v>
      </c>
      <c r="O58" s="283">
        <v>0</v>
      </c>
      <c r="P58" s="283">
        <v>2</v>
      </c>
      <c r="Q58" s="283">
        <v>1</v>
      </c>
    </row>
    <row r="59" spans="1:17" ht="41.4">
      <c r="A59" s="257" t="s">
        <v>83</v>
      </c>
      <c r="B59" s="250">
        <v>96.046128500823727</v>
      </c>
      <c r="C59" s="250">
        <v>98.522167487684726</v>
      </c>
      <c r="D59" s="250">
        <v>100</v>
      </c>
      <c r="E59" s="255">
        <v>98.296597170936764</v>
      </c>
      <c r="F59" s="308"/>
      <c r="G59" s="257" t="s">
        <v>83</v>
      </c>
      <c r="H59" s="250">
        <v>96.059113300492612</v>
      </c>
      <c r="I59" s="250">
        <v>98.817733990147786</v>
      </c>
      <c r="J59" s="250">
        <v>100</v>
      </c>
      <c r="K59" s="255">
        <v>98.14778325123153</v>
      </c>
      <c r="M59" s="291" t="s">
        <v>83</v>
      </c>
      <c r="N59" s="283">
        <v>1</v>
      </c>
      <c r="O59" s="283">
        <v>1</v>
      </c>
      <c r="P59" s="283">
        <v>2</v>
      </c>
      <c r="Q59" s="283">
        <v>1</v>
      </c>
    </row>
    <row r="60" spans="1:17" ht="41.4">
      <c r="A60" s="257" t="s">
        <v>65</v>
      </c>
      <c r="B60" s="250">
        <v>100</v>
      </c>
      <c r="C60" s="250">
        <v>94.088669950738918</v>
      </c>
      <c r="D60" s="250">
        <v>100</v>
      </c>
      <c r="E60" s="255">
        <v>97.931034482758619</v>
      </c>
      <c r="F60" s="308"/>
      <c r="G60" s="257" t="s">
        <v>65</v>
      </c>
      <c r="H60" s="250">
        <v>100</v>
      </c>
      <c r="I60" s="250">
        <v>100</v>
      </c>
      <c r="J60" s="250">
        <v>100</v>
      </c>
      <c r="K60" s="255">
        <v>100</v>
      </c>
      <c r="M60" s="291" t="s">
        <v>65</v>
      </c>
      <c r="N60" s="283">
        <v>2</v>
      </c>
      <c r="O60" s="283">
        <v>0</v>
      </c>
      <c r="P60" s="283">
        <v>2</v>
      </c>
      <c r="Q60" s="283">
        <v>0</v>
      </c>
    </row>
    <row r="61" spans="1:17" ht="41.4">
      <c r="A61" s="257" t="s">
        <v>86</v>
      </c>
      <c r="B61" s="250">
        <v>91.26853377265239</v>
      </c>
      <c r="C61" s="250">
        <v>94.088669950738918</v>
      </c>
      <c r="D61" s="250">
        <v>0</v>
      </c>
      <c r="E61" s="255">
        <v>60.311594614554338</v>
      </c>
      <c r="F61" s="308"/>
      <c r="G61" s="257" t="s">
        <v>86</v>
      </c>
      <c r="H61" s="250">
        <v>91.297208538587853</v>
      </c>
      <c r="I61" s="250">
        <v>77.216748768472911</v>
      </c>
      <c r="J61" s="250">
        <v>16.666666666666668</v>
      </c>
      <c r="K61" s="255">
        <v>67.00738916256158</v>
      </c>
      <c r="M61" s="291" t="s">
        <v>86</v>
      </c>
      <c r="N61" s="283">
        <v>1</v>
      </c>
      <c r="O61" s="283">
        <v>10</v>
      </c>
      <c r="P61" s="283">
        <v>0</v>
      </c>
      <c r="Q61" s="283">
        <v>0</v>
      </c>
    </row>
    <row r="62" spans="1:17" ht="41.4">
      <c r="A62" s="259" t="s">
        <v>84</v>
      </c>
      <c r="B62" s="250">
        <v>99.835255354200996</v>
      </c>
      <c r="C62" s="250">
        <v>95.073891625615758</v>
      </c>
      <c r="D62" s="250">
        <v>0</v>
      </c>
      <c r="E62" s="255">
        <v>63.226438675225815</v>
      </c>
      <c r="F62" s="308"/>
      <c r="G62" s="259" t="s">
        <v>84</v>
      </c>
      <c r="H62" s="250">
        <v>99.835796387520531</v>
      </c>
      <c r="I62" s="250">
        <v>79.950738916256157</v>
      </c>
      <c r="J62" s="250">
        <v>16.666666666666668</v>
      </c>
      <c r="K62" s="255">
        <v>71.089490968801314</v>
      </c>
      <c r="M62" s="296" t="s">
        <v>84</v>
      </c>
      <c r="N62" s="283">
        <v>1</v>
      </c>
      <c r="O62" s="283">
        <v>10</v>
      </c>
      <c r="P62" s="283">
        <v>0</v>
      </c>
      <c r="Q62" s="283">
        <v>0</v>
      </c>
    </row>
    <row r="63" spans="1:17" ht="41.4">
      <c r="A63" s="257" t="s">
        <v>85</v>
      </c>
      <c r="B63" s="250">
        <v>99.835255354200996</v>
      </c>
      <c r="C63" s="250">
        <v>98.522167487684726</v>
      </c>
      <c r="D63" s="250">
        <v>100</v>
      </c>
      <c r="E63" s="255">
        <v>99.43333522694995</v>
      </c>
      <c r="F63" s="308"/>
      <c r="G63" s="257" t="s">
        <v>85</v>
      </c>
      <c r="H63" s="250">
        <v>99.835796387520531</v>
      </c>
      <c r="I63" s="250">
        <v>79.778325123152712</v>
      </c>
      <c r="J63" s="250">
        <v>16.666666666666668</v>
      </c>
      <c r="K63" s="255">
        <v>71.020525451559934</v>
      </c>
      <c r="M63" s="291" t="s">
        <v>85</v>
      </c>
      <c r="N63" s="283">
        <v>1</v>
      </c>
      <c r="O63" s="283">
        <v>10</v>
      </c>
      <c r="P63" s="283">
        <v>10</v>
      </c>
      <c r="Q63" s="283">
        <v>10</v>
      </c>
    </row>
    <row r="64" spans="1:17" ht="28.2" thickBot="1">
      <c r="A64" s="269" t="s">
        <v>79</v>
      </c>
      <c r="B64" s="261">
        <v>100</v>
      </c>
      <c r="C64" s="261">
        <v>99.01477832512316</v>
      </c>
      <c r="D64" s="261">
        <v>100</v>
      </c>
      <c r="E64" s="262">
        <v>99.65517241379311</v>
      </c>
      <c r="F64" s="308"/>
      <c r="G64" s="269" t="s">
        <v>79</v>
      </c>
      <c r="H64" s="261">
        <v>100</v>
      </c>
      <c r="I64" s="261">
        <v>100</v>
      </c>
      <c r="J64" s="261">
        <v>100</v>
      </c>
      <c r="K64" s="262">
        <v>100</v>
      </c>
      <c r="M64" s="297" t="s">
        <v>79</v>
      </c>
      <c r="N64" s="283">
        <v>2</v>
      </c>
      <c r="O64" s="283">
        <v>0</v>
      </c>
      <c r="P64" s="283">
        <v>2</v>
      </c>
      <c r="Q64" s="283">
        <v>2</v>
      </c>
    </row>
    <row r="65" spans="1:17" ht="15" thickBot="1">
      <c r="A65" s="266" t="s">
        <v>8</v>
      </c>
      <c r="B65" s="267">
        <v>99.067982456140342</v>
      </c>
      <c r="C65" s="267">
        <v>99.470789562189637</v>
      </c>
      <c r="D65" s="267">
        <v>100</v>
      </c>
      <c r="E65" s="268">
        <v>99.535171083608475</v>
      </c>
      <c r="F65" s="310"/>
      <c r="G65" s="266" t="s">
        <v>8</v>
      </c>
      <c r="H65" s="267">
        <v>72.569999999999993</v>
      </c>
      <c r="I65" s="267">
        <v>100</v>
      </c>
      <c r="J65" s="267">
        <v>100</v>
      </c>
      <c r="K65" s="268">
        <v>90.399499999999989</v>
      </c>
      <c r="M65" s="298" t="s">
        <v>8</v>
      </c>
      <c r="N65" s="288">
        <v>10</v>
      </c>
      <c r="O65" s="288">
        <v>1</v>
      </c>
      <c r="P65" s="288">
        <v>1</v>
      </c>
      <c r="Q65" s="288">
        <v>10</v>
      </c>
    </row>
    <row r="66" spans="1:17" ht="41.4">
      <c r="A66" s="263" t="s">
        <v>59</v>
      </c>
      <c r="B66" s="264">
        <v>98.380566801619423</v>
      </c>
      <c r="C66" s="264">
        <v>100</v>
      </c>
      <c r="D66" s="264">
        <v>100</v>
      </c>
      <c r="E66" s="265">
        <v>99.514170040485823</v>
      </c>
      <c r="F66" s="308"/>
      <c r="G66" s="263" t="s">
        <v>59</v>
      </c>
      <c r="H66" s="264">
        <v>94.779116465863453</v>
      </c>
      <c r="I66" s="264">
        <v>98.433734939759034</v>
      </c>
      <c r="J66" s="264">
        <v>100</v>
      </c>
      <c r="K66" s="265">
        <v>97.546184738955816</v>
      </c>
      <c r="M66" s="299" t="s">
        <v>59</v>
      </c>
      <c r="N66" s="283">
        <v>10</v>
      </c>
      <c r="O66" s="283">
        <v>10</v>
      </c>
      <c r="P66" s="283">
        <v>2</v>
      </c>
      <c r="Q66" s="283">
        <v>10</v>
      </c>
    </row>
    <row r="67" spans="1:17" ht="41.4">
      <c r="A67" s="259" t="s">
        <v>60</v>
      </c>
      <c r="B67" s="250">
        <v>97.97570850202429</v>
      </c>
      <c r="C67" s="250">
        <v>100</v>
      </c>
      <c r="D67" s="250">
        <v>100</v>
      </c>
      <c r="E67" s="255">
        <v>99.392712550607285</v>
      </c>
      <c r="F67" s="308"/>
      <c r="G67" s="259" t="s">
        <v>60</v>
      </c>
      <c r="H67" s="250">
        <v>96.787148594377513</v>
      </c>
      <c r="I67" s="250">
        <v>99.036144578313255</v>
      </c>
      <c r="J67" s="250">
        <v>100</v>
      </c>
      <c r="K67" s="255">
        <v>98.489959839357425</v>
      </c>
      <c r="M67" s="296" t="s">
        <v>60</v>
      </c>
      <c r="N67" s="283">
        <v>10</v>
      </c>
      <c r="O67" s="283">
        <v>10</v>
      </c>
      <c r="P67" s="283">
        <v>2</v>
      </c>
      <c r="Q67" s="283">
        <v>10</v>
      </c>
    </row>
    <row r="68" spans="1:17" ht="41.4">
      <c r="A68" s="259" t="s">
        <v>62</v>
      </c>
      <c r="B68" s="250">
        <v>99.671052631578945</v>
      </c>
      <c r="C68" s="250">
        <v>99.50738916256158</v>
      </c>
      <c r="D68" s="250">
        <v>100</v>
      </c>
      <c r="E68" s="255">
        <v>99.728901996370226</v>
      </c>
      <c r="F68" s="308"/>
      <c r="G68" s="259" t="s">
        <v>62</v>
      </c>
      <c r="H68" s="250">
        <v>47.947454844006572</v>
      </c>
      <c r="I68" s="250">
        <v>84.384236453201964</v>
      </c>
      <c r="J68" s="250">
        <v>100</v>
      </c>
      <c r="K68" s="255">
        <v>75.535303776683094</v>
      </c>
      <c r="M68" s="296" t="s">
        <v>62</v>
      </c>
      <c r="N68" s="283">
        <v>10</v>
      </c>
      <c r="O68" s="283">
        <v>10</v>
      </c>
      <c r="P68" s="283">
        <v>2</v>
      </c>
      <c r="Q68" s="283">
        <v>10</v>
      </c>
    </row>
    <row r="69" spans="1:17" ht="27.6">
      <c r="A69" s="259" t="s">
        <v>63</v>
      </c>
      <c r="B69" s="250">
        <v>100</v>
      </c>
      <c r="C69" s="250">
        <v>100</v>
      </c>
      <c r="D69" s="250">
        <v>100</v>
      </c>
      <c r="E69" s="255">
        <v>100</v>
      </c>
      <c r="F69" s="308"/>
      <c r="G69" s="259" t="s">
        <v>63</v>
      </c>
      <c r="H69" s="250">
        <v>54.515599343185549</v>
      </c>
      <c r="I69" s="250">
        <v>86.354679802955673</v>
      </c>
      <c r="J69" s="250">
        <v>100</v>
      </c>
      <c r="K69" s="255">
        <v>78.622331691297205</v>
      </c>
      <c r="M69" s="296" t="s">
        <v>63</v>
      </c>
      <c r="N69" s="283">
        <v>10</v>
      </c>
      <c r="O69" s="283">
        <v>10</v>
      </c>
      <c r="P69" s="283">
        <v>2</v>
      </c>
      <c r="Q69" s="283">
        <v>10</v>
      </c>
    </row>
    <row r="70" spans="1:17" ht="41.4">
      <c r="A70" s="259" t="s">
        <v>64</v>
      </c>
      <c r="B70" s="250">
        <v>100</v>
      </c>
      <c r="C70" s="250">
        <v>98.522167487684726</v>
      </c>
      <c r="D70" s="250">
        <v>100</v>
      </c>
      <c r="E70" s="255">
        <v>99.482758620689651</v>
      </c>
      <c r="F70" s="308"/>
      <c r="G70" s="259" t="s">
        <v>64</v>
      </c>
      <c r="H70" s="250">
        <v>71.756978653530382</v>
      </c>
      <c r="I70" s="250">
        <v>91.354679802955673</v>
      </c>
      <c r="J70" s="250">
        <v>100</v>
      </c>
      <c r="K70" s="255">
        <v>86.656814449917903</v>
      </c>
      <c r="M70" s="296" t="s">
        <v>64</v>
      </c>
      <c r="N70" s="283">
        <v>10</v>
      </c>
      <c r="O70" s="283">
        <v>10</v>
      </c>
      <c r="P70" s="283">
        <v>2</v>
      </c>
      <c r="Q70" s="283">
        <v>10</v>
      </c>
    </row>
    <row r="71" spans="1:17" ht="42" thickBot="1">
      <c r="A71" s="260" t="s">
        <v>61</v>
      </c>
      <c r="B71" s="261">
        <v>98.380566801619423</v>
      </c>
      <c r="C71" s="261">
        <v>98.795180722891558</v>
      </c>
      <c r="D71" s="261">
        <v>100</v>
      </c>
      <c r="E71" s="262">
        <v>99.092483293497864</v>
      </c>
      <c r="F71" s="308"/>
      <c r="G71" s="260" t="s">
        <v>61</v>
      </c>
      <c r="H71" s="261">
        <v>87.550200803212846</v>
      </c>
      <c r="I71" s="261">
        <v>95.843373493975889</v>
      </c>
      <c r="J71" s="261">
        <v>100</v>
      </c>
      <c r="K71" s="262">
        <v>93.97991967871485</v>
      </c>
      <c r="M71" s="300" t="s">
        <v>61</v>
      </c>
      <c r="N71" s="283">
        <v>10</v>
      </c>
      <c r="O71" s="283">
        <v>10</v>
      </c>
      <c r="P71" s="283">
        <v>1</v>
      </c>
      <c r="Q71" s="283">
        <v>10</v>
      </c>
    </row>
    <row r="75" spans="1:17">
      <c r="A75" s="426" t="s">
        <v>19</v>
      </c>
      <c r="B75" s="427" t="s">
        <v>153</v>
      </c>
      <c r="C75" s="312"/>
      <c r="D75" s="312"/>
      <c r="E75" s="312"/>
    </row>
    <row r="76" spans="1:17">
      <c r="A76" s="426" t="s">
        <v>5</v>
      </c>
      <c r="B76" s="427" t="s">
        <v>154</v>
      </c>
      <c r="C76" s="312"/>
      <c r="D76" s="312"/>
      <c r="E76" s="312"/>
    </row>
    <row r="77" spans="1:17">
      <c r="A77" s="428" t="s">
        <v>6</v>
      </c>
      <c r="B77" s="427" t="s">
        <v>155</v>
      </c>
      <c r="C77" s="312"/>
      <c r="D77" s="312"/>
      <c r="E77" s="312"/>
    </row>
    <row r="78" spans="1:17">
      <c r="A78" s="312"/>
      <c r="B78" s="312"/>
      <c r="C78" s="312"/>
      <c r="D78" s="312"/>
      <c r="E78" s="312"/>
    </row>
    <row r="79" spans="1:17">
      <c r="A79" s="429" t="s">
        <v>1</v>
      </c>
      <c r="B79" s="430"/>
      <c r="C79" s="430"/>
      <c r="D79" s="430"/>
      <c r="E79" s="430"/>
    </row>
    <row r="80" spans="1:17">
      <c r="A80" s="431"/>
      <c r="B80" s="431"/>
      <c r="C80" s="431"/>
      <c r="D80" s="431"/>
      <c r="E80" s="431"/>
    </row>
    <row r="81" spans="1:5">
      <c r="A81" s="431"/>
      <c r="B81" s="431"/>
      <c r="C81" s="431"/>
      <c r="D81" s="431"/>
      <c r="E81" s="431"/>
    </row>
    <row r="82" spans="1:5">
      <c r="A82" s="431"/>
      <c r="B82" s="431"/>
      <c r="C82" s="431"/>
      <c r="D82" s="431"/>
      <c r="E82" s="431"/>
    </row>
    <row r="83" spans="1:5">
      <c r="A83" s="431"/>
      <c r="B83" s="431"/>
      <c r="C83" s="431"/>
      <c r="D83" s="431"/>
      <c r="E83" s="431"/>
    </row>
  </sheetData>
  <mergeCells count="4">
    <mergeCell ref="A80:E80"/>
    <mergeCell ref="A81:E81"/>
    <mergeCell ref="A82:E82"/>
    <mergeCell ref="A83:E83"/>
  </mergeCells>
  <conditionalFormatting sqref="O7">
    <cfRule type="iconSet" priority="24">
      <iconSet iconSet="3Arrows" showValue="0">
        <cfvo type="percent" val="0"/>
        <cfvo type="num" val="0" gte="0"/>
        <cfvo type="num" val="2" gte="0"/>
      </iconSet>
    </cfRule>
  </conditionalFormatting>
  <conditionalFormatting sqref="F11">
    <cfRule type="cellIs" dxfId="408" priority="4" stopIfTrue="1" operator="between">
      <formula>100</formula>
      <formula>90</formula>
    </cfRule>
  </conditionalFormatting>
  <conditionalFormatting sqref="B6:E71">
    <cfRule type="cellIs" dxfId="407" priority="5" stopIfTrue="1" operator="greaterThanOrEqual">
      <formula>95</formula>
    </cfRule>
    <cfRule type="cellIs" dxfId="406" priority="6" stopIfTrue="1" operator="between">
      <formula>95</formula>
      <formula>80.01</formula>
    </cfRule>
    <cfRule type="cellIs" dxfId="405" priority="7" stopIfTrue="1" operator="lessThanOrEqual">
      <formula>80</formula>
    </cfRule>
  </conditionalFormatting>
  <conditionalFormatting sqref="H6:K71">
    <cfRule type="cellIs" dxfId="404" priority="1" stopIfTrue="1" operator="greaterThanOrEqual">
      <formula>95</formula>
    </cfRule>
    <cfRule type="cellIs" dxfId="403" priority="2" stopIfTrue="1" operator="between">
      <formula>95</formula>
      <formula>80.01</formula>
    </cfRule>
    <cfRule type="cellIs" dxfId="402" priority="3" stopIfTrue="1" operator="lessThanOrEqual">
      <formula>80</formula>
    </cfRule>
  </conditionalFormatting>
  <pageMargins left="0.7" right="0.7" top="0.75" bottom="0.75" header="0.3" footer="0.3"/>
  <pageSetup orientation="portrait" horizontalDpi="1200" r:id="rId1"/>
  <extLst>
    <ext xmlns:x14="http://schemas.microsoft.com/office/spreadsheetml/2009/9/main" uri="{78C0D931-6437-407d-A8EE-F0AAD7539E65}">
      <x14:conditionalFormattings>
        <x14:conditionalFormatting xmlns:xm="http://schemas.microsoft.com/office/excel/2006/main">
          <x14:cfRule type="iconSet" priority="25" id="{AFDA4B3D-1B44-45CD-AC1A-5EF11EEC87F9}">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O7:Q38</xm:sqref>
        </x14:conditionalFormatting>
        <x14:conditionalFormatting xmlns:xm="http://schemas.microsoft.com/office/excel/2006/main">
          <x14:cfRule type="iconSet" priority="23" id="{14A71808-1FCA-4AE8-9314-034226A3D960}">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N6:N38 O6:Q6</xm:sqref>
        </x14:conditionalFormatting>
        <x14:conditionalFormatting xmlns:xm="http://schemas.microsoft.com/office/excel/2006/main">
          <x14:cfRule type="iconSet" priority="19" id="{23A7BE24-B8B7-440F-B09F-3BFFAC32362C}">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N40:Q45</xm:sqref>
        </x14:conditionalFormatting>
        <x14:conditionalFormatting xmlns:xm="http://schemas.microsoft.com/office/excel/2006/main">
          <x14:cfRule type="iconSet" priority="18" id="{6EF784B3-0AAC-4E79-BA84-3E4A296E6DF0}">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N39</xm:sqref>
        </x14:conditionalFormatting>
        <x14:conditionalFormatting xmlns:xm="http://schemas.microsoft.com/office/excel/2006/main">
          <x14:cfRule type="iconSet" priority="17" id="{E2C518D9-3237-4614-A870-8BF475A8288C}">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O39</xm:sqref>
        </x14:conditionalFormatting>
        <x14:conditionalFormatting xmlns:xm="http://schemas.microsoft.com/office/excel/2006/main">
          <x14:cfRule type="iconSet" priority="16" id="{E50E2BB9-41F7-499B-BD36-6F12892CE4F0}">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P39</xm:sqref>
        </x14:conditionalFormatting>
        <x14:conditionalFormatting xmlns:xm="http://schemas.microsoft.com/office/excel/2006/main">
          <x14:cfRule type="iconSet" priority="15" id="{AFB0221A-2464-42A1-84E4-289F9CEB9BA4}">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Q39</xm:sqref>
        </x14:conditionalFormatting>
        <x14:conditionalFormatting xmlns:xm="http://schemas.microsoft.com/office/excel/2006/main">
          <x14:cfRule type="iconSet" priority="14" id="{90D02DA0-3BA3-446A-AC62-6F6B2EEC2669}">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N47:Q56</xm:sqref>
        </x14:conditionalFormatting>
        <x14:conditionalFormatting xmlns:xm="http://schemas.microsoft.com/office/excel/2006/main">
          <x14:cfRule type="iconSet" priority="13" id="{72C684E1-4F80-41AD-8F3F-B21906AE976F}">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N46:Q46</xm:sqref>
        </x14:conditionalFormatting>
        <x14:conditionalFormatting xmlns:xm="http://schemas.microsoft.com/office/excel/2006/main">
          <x14:cfRule type="iconSet" priority="12" id="{8E1BA35D-555A-41E4-A32C-803FA055E13E}">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N57:Q57</xm:sqref>
        </x14:conditionalFormatting>
        <x14:conditionalFormatting xmlns:xm="http://schemas.microsoft.com/office/excel/2006/main">
          <x14:cfRule type="iconSet" priority="11" id="{85F603E7-B13A-48F0-97EC-054BC745C0D0}">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N58:Q64</xm:sqref>
        </x14:conditionalFormatting>
        <x14:conditionalFormatting xmlns:xm="http://schemas.microsoft.com/office/excel/2006/main">
          <x14:cfRule type="iconSet" priority="10" id="{FA50B222-0E91-4822-9AEE-AD52EE61AC7E}">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N66:Q71</xm:sqref>
        </x14:conditionalFormatting>
        <x14:conditionalFormatting xmlns:xm="http://schemas.microsoft.com/office/excel/2006/main">
          <x14:cfRule type="iconSet" priority="9" id="{30586372-DCBA-4B97-BD95-505E5835F2F9}">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N65:Q65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799"/>
  <sheetViews>
    <sheetView zoomScale="85" zoomScaleNormal="85" workbookViewId="0">
      <selection activeCell="L392" sqref="L392"/>
    </sheetView>
  </sheetViews>
  <sheetFormatPr baseColWidth="10" defaultColWidth="11.44140625" defaultRowHeight="16.2"/>
  <cols>
    <col min="1" max="1" width="4.33203125" style="316" customWidth="1"/>
    <col min="2" max="2" width="40.5546875" style="385" customWidth="1"/>
    <col min="3" max="3" width="19" style="316" customWidth="1"/>
    <col min="4" max="4" width="23" style="316" customWidth="1"/>
    <col min="5" max="5" width="19.77734375" style="316" customWidth="1"/>
    <col min="6" max="6" width="28.44140625" style="316" customWidth="1"/>
    <col min="7" max="16384" width="11.44140625" style="316"/>
  </cols>
  <sheetData>
    <row r="3" spans="2:6" ht="29.4" customHeight="1" thickBot="1">
      <c r="B3" s="422" t="s">
        <v>191</v>
      </c>
      <c r="C3" s="422"/>
      <c r="D3" s="422"/>
      <c r="E3" s="422"/>
      <c r="F3" s="422"/>
    </row>
    <row r="4" spans="2:6" ht="16.8" thickBot="1">
      <c r="B4" s="370" t="s">
        <v>7</v>
      </c>
      <c r="C4" s="317" t="s">
        <v>0</v>
      </c>
      <c r="D4" s="318" t="s">
        <v>135</v>
      </c>
      <c r="E4" s="319" t="s">
        <v>138</v>
      </c>
      <c r="F4" s="318" t="s">
        <v>182</v>
      </c>
    </row>
    <row r="5" spans="2:6" ht="17.399999999999999" thickBot="1">
      <c r="B5" s="371" t="s">
        <v>2</v>
      </c>
      <c r="C5" s="320">
        <f>SEMAFORO_General!H39</f>
        <v>94.52</v>
      </c>
      <c r="D5" s="320">
        <f>SEMAFORO_General!I39</f>
        <v>100</v>
      </c>
      <c r="E5" s="320">
        <f>SEMAFORO_General!J39</f>
        <v>33.333333333333336</v>
      </c>
      <c r="F5" s="321">
        <f>SEMAFORO_General!K39</f>
        <v>81.415333333333322</v>
      </c>
    </row>
    <row r="6" spans="2:6" ht="16.2" customHeight="1">
      <c r="B6" s="372" t="s">
        <v>50</v>
      </c>
      <c r="C6" s="322">
        <f>SEMAFORO_General!H40</f>
        <v>99.671592775041049</v>
      </c>
      <c r="D6" s="322">
        <f>SEMAFORO_General!I40</f>
        <v>99.901477832512313</v>
      </c>
      <c r="E6" s="322">
        <f>SEMAFORO_General!J40</f>
        <v>100</v>
      </c>
      <c r="F6" s="323">
        <f>SEMAFORO_General!K40</f>
        <v>99.845648604269286</v>
      </c>
    </row>
    <row r="7" spans="2:6" ht="25.2" customHeight="1">
      <c r="B7" s="373" t="s">
        <v>51</v>
      </c>
      <c r="C7" s="324">
        <f>SEMAFORO_General!H41</f>
        <v>100</v>
      </c>
      <c r="D7" s="324">
        <f>SEMAFORO_General!I41</f>
        <v>100</v>
      </c>
      <c r="E7" s="324">
        <f>SEMAFORO_General!J41</f>
        <v>100</v>
      </c>
      <c r="F7" s="325">
        <f>SEMAFORO_General!K41</f>
        <v>100</v>
      </c>
    </row>
    <row r="8" spans="2:6">
      <c r="B8" s="373" t="s">
        <v>52</v>
      </c>
      <c r="C8" s="324">
        <f>SEMAFORO_General!H42</f>
        <v>97.372742200328418</v>
      </c>
      <c r="D8" s="324">
        <f>SEMAFORO_General!I42</f>
        <v>99.21182266009852</v>
      </c>
      <c r="E8" s="324">
        <f>SEMAFORO_General!J42</f>
        <v>50</v>
      </c>
      <c r="F8" s="325">
        <f>SEMAFORO_General!K42</f>
        <v>86.265188834154344</v>
      </c>
    </row>
    <row r="9" spans="2:6" ht="28.8" customHeight="1">
      <c r="B9" s="374" t="s">
        <v>126</v>
      </c>
      <c r="C9" s="324">
        <f>SEMAFORO_General!H43</f>
        <v>94.377510040160644</v>
      </c>
      <c r="D9" s="324">
        <f>SEMAFORO_General!I43</f>
        <v>98.313253012048193</v>
      </c>
      <c r="E9" s="324">
        <f>SEMAFORO_General!J43</f>
        <v>50</v>
      </c>
      <c r="F9" s="325">
        <f>SEMAFORO_General!K43</f>
        <v>84.857429718875508</v>
      </c>
    </row>
    <row r="10" spans="2:6">
      <c r="B10" s="373" t="s">
        <v>120</v>
      </c>
      <c r="C10" s="324">
        <f>SEMAFORO_General!H44</f>
        <v>99.671592775041049</v>
      </c>
      <c r="D10" s="324">
        <f>SEMAFORO_General!I44</f>
        <v>99.901477832512313</v>
      </c>
      <c r="E10" s="324">
        <f>SEMAFORO_General!J44</f>
        <v>50</v>
      </c>
      <c r="F10" s="325">
        <f>SEMAFORO_General!K44</f>
        <v>87.345648604269286</v>
      </c>
    </row>
    <row r="11" spans="2:6" ht="16.8" thickBot="1">
      <c r="B11" s="375" t="s">
        <v>53</v>
      </c>
      <c r="C11" s="326">
        <f>SEMAFORO_General!H45</f>
        <v>99.671592775041049</v>
      </c>
      <c r="D11" s="326">
        <f>SEMAFORO_General!I45</f>
        <v>99.901477832512313</v>
      </c>
      <c r="E11" s="326">
        <f>SEMAFORO_General!J45</f>
        <v>50</v>
      </c>
      <c r="F11" s="327">
        <f>SEMAFORO_General!K45</f>
        <v>87.345648604269286</v>
      </c>
    </row>
    <row r="13" spans="2:6" ht="30" customHeight="1" thickBot="1">
      <c r="B13" s="422" t="s">
        <v>192</v>
      </c>
      <c r="C13" s="422"/>
      <c r="D13" s="422"/>
      <c r="E13" s="422"/>
      <c r="F13" s="422"/>
    </row>
    <row r="14" spans="2:6" ht="16.8" thickBot="1">
      <c r="B14" s="370" t="s">
        <v>7</v>
      </c>
      <c r="C14" s="317" t="s">
        <v>0</v>
      </c>
      <c r="D14" s="318" t="s">
        <v>135</v>
      </c>
      <c r="E14" s="319" t="s">
        <v>138</v>
      </c>
      <c r="F14" s="318" t="s">
        <v>182</v>
      </c>
    </row>
    <row r="15" spans="2:6" ht="17.399999999999999" thickBot="1">
      <c r="B15" s="371" t="s">
        <v>2</v>
      </c>
      <c r="C15" s="320">
        <f>SEMAFORO_General!B39</f>
        <v>94.52</v>
      </c>
      <c r="D15" s="320">
        <f>SEMAFORO_General!C39</f>
        <v>99.178981937602614</v>
      </c>
      <c r="E15" s="320">
        <f>SEMAFORO_General!D39</f>
        <v>94.166666666666671</v>
      </c>
      <c r="F15" s="321">
        <f>SEMAFORO_General!E39</f>
        <v>96.026977011494239</v>
      </c>
    </row>
    <row r="16" spans="2:6">
      <c r="B16" s="376" t="s">
        <v>50</v>
      </c>
      <c r="C16" s="328">
        <f>SEMAFORO_General!B40</f>
        <v>99.714285714285708</v>
      </c>
      <c r="D16" s="328">
        <f>SEMAFORO_General!C40</f>
        <v>98.522167487684726</v>
      </c>
      <c r="E16" s="328">
        <f>SEMAFORO_General!D40</f>
        <v>100</v>
      </c>
      <c r="F16" s="329">
        <f>SEMAFORO_General!E40</f>
        <v>99.397044334975362</v>
      </c>
    </row>
    <row r="17" spans="2:6" ht="29.4">
      <c r="B17" s="377" t="s">
        <v>51</v>
      </c>
      <c r="C17" s="324">
        <f>SEMAFORO_General!B41</f>
        <v>100</v>
      </c>
      <c r="D17" s="324">
        <f>SEMAFORO_General!C41</f>
        <v>99.01477832512316</v>
      </c>
      <c r="E17" s="324">
        <f>SEMAFORO_General!D41</f>
        <v>100</v>
      </c>
      <c r="F17" s="325">
        <f>SEMAFORO_General!E41</f>
        <v>99.65517241379311</v>
      </c>
    </row>
    <row r="18" spans="2:6">
      <c r="B18" s="377" t="s">
        <v>52</v>
      </c>
      <c r="C18" s="324">
        <f>SEMAFORO_General!B42</f>
        <v>97.571428571428569</v>
      </c>
      <c r="D18" s="324">
        <f>SEMAFORO_General!C42</f>
        <v>99.50738916256158</v>
      </c>
      <c r="E18" s="324">
        <f>SEMAFORO_General!D42</f>
        <v>100</v>
      </c>
      <c r="F18" s="325">
        <f>SEMAFORO_General!E42</f>
        <v>99.099014778325113</v>
      </c>
    </row>
    <row r="19" spans="2:6" ht="29.4" customHeight="1">
      <c r="B19" s="374" t="s">
        <v>126</v>
      </c>
      <c r="C19" s="324">
        <f>SEMAFORO_General!B43</f>
        <v>69.820971867007671</v>
      </c>
      <c r="D19" s="324">
        <f>SEMAFORO_General!C43</f>
        <v>100</v>
      </c>
      <c r="E19" s="324">
        <f>SEMAFORO_General!D43</f>
        <v>66.666666666666671</v>
      </c>
      <c r="F19" s="325">
        <f>SEMAFORO_General!E43</f>
        <v>79.279624893435624</v>
      </c>
    </row>
    <row r="20" spans="2:6">
      <c r="B20" s="377" t="s">
        <v>120</v>
      </c>
      <c r="C20" s="324">
        <f>SEMAFORO_General!B44</f>
        <v>99.714285714285708</v>
      </c>
      <c r="D20" s="324">
        <f>SEMAFORO_General!C44</f>
        <v>100</v>
      </c>
      <c r="E20" s="324">
        <f>SEMAFORO_General!D44</f>
        <v>100</v>
      </c>
      <c r="F20" s="325">
        <f>SEMAFORO_General!E44</f>
        <v>99.914285714285711</v>
      </c>
    </row>
    <row r="21" spans="2:6" ht="16.8" thickBot="1">
      <c r="B21" s="378" t="s">
        <v>53</v>
      </c>
      <c r="C21" s="326">
        <f>SEMAFORO_General!B45</f>
        <v>99.714285714285708</v>
      </c>
      <c r="D21" s="326">
        <f>SEMAFORO_General!C45</f>
        <v>98.029556650246306</v>
      </c>
      <c r="E21" s="326">
        <f>SEMAFORO_General!D45</f>
        <v>98.333333333333329</v>
      </c>
      <c r="F21" s="327">
        <f>SEMAFORO_General!E45</f>
        <v>98.641297208538589</v>
      </c>
    </row>
    <row r="23" spans="2:6" ht="34.200000000000003" customHeight="1" thickBot="1">
      <c r="B23" s="423" t="s">
        <v>193</v>
      </c>
      <c r="C23" s="423"/>
      <c r="D23" s="423"/>
      <c r="E23" s="423"/>
      <c r="F23" s="423"/>
    </row>
    <row r="24" spans="2:6" ht="16.8" thickBot="1">
      <c r="B24" s="370" t="s">
        <v>7</v>
      </c>
      <c r="C24" s="317" t="s">
        <v>0</v>
      </c>
      <c r="D24" s="318" t="s">
        <v>135</v>
      </c>
      <c r="E24" s="319" t="s">
        <v>138</v>
      </c>
      <c r="F24" s="318" t="s">
        <v>182</v>
      </c>
    </row>
    <row r="25" spans="2:6" ht="16.8" thickBot="1">
      <c r="B25" s="379" t="s">
        <v>2</v>
      </c>
      <c r="C25" s="330">
        <f>Avance!N39</f>
        <v>1</v>
      </c>
      <c r="D25" s="330">
        <f>Avance!O39</f>
        <v>1</v>
      </c>
      <c r="E25" s="330">
        <f>Avance!P39</f>
        <v>0</v>
      </c>
      <c r="F25" s="330">
        <f>Avance!Q39</f>
        <v>10</v>
      </c>
    </row>
    <row r="26" spans="2:6" ht="15.6" customHeight="1">
      <c r="B26" s="380" t="s">
        <v>50</v>
      </c>
      <c r="C26" s="331">
        <f>Avance!N40</f>
        <v>1</v>
      </c>
      <c r="D26" s="331">
        <f>Avance!O40</f>
        <v>0</v>
      </c>
      <c r="E26" s="331">
        <f>Avance!P40</f>
        <v>2</v>
      </c>
      <c r="F26" s="332">
        <f>Avance!Q40</f>
        <v>1</v>
      </c>
    </row>
    <row r="27" spans="2:6" ht="27" customHeight="1">
      <c r="B27" s="381" t="s">
        <v>51</v>
      </c>
      <c r="C27" s="333">
        <f>Avance!N41</f>
        <v>2</v>
      </c>
      <c r="D27" s="333">
        <f>Avance!O41</f>
        <v>0</v>
      </c>
      <c r="E27" s="333">
        <f>Avance!P41</f>
        <v>2</v>
      </c>
      <c r="F27" s="334">
        <f>Avance!Q41</f>
        <v>1</v>
      </c>
    </row>
    <row r="28" spans="2:6">
      <c r="B28" s="382" t="s">
        <v>52</v>
      </c>
      <c r="C28" s="333">
        <f>Avance!N42</f>
        <v>2</v>
      </c>
      <c r="D28" s="333">
        <f>Avance!O42</f>
        <v>1</v>
      </c>
      <c r="E28" s="333">
        <f>Avance!P42</f>
        <v>10</v>
      </c>
      <c r="F28" s="334">
        <f>Avance!Q42</f>
        <v>10</v>
      </c>
    </row>
    <row r="29" spans="2:6" ht="30.6" customHeight="1">
      <c r="B29" s="383" t="s">
        <v>126</v>
      </c>
      <c r="C29" s="333">
        <f>Avance!N43</f>
        <v>0</v>
      </c>
      <c r="D29" s="333">
        <f>Avance!O43</f>
        <v>10</v>
      </c>
      <c r="E29" s="333">
        <f>Avance!P43</f>
        <v>10</v>
      </c>
      <c r="F29" s="334">
        <f>Avance!Q43</f>
        <v>0</v>
      </c>
    </row>
    <row r="30" spans="2:6">
      <c r="B30" s="382" t="s">
        <v>120</v>
      </c>
      <c r="C30" s="333">
        <f>Avance!N44</f>
        <v>1</v>
      </c>
      <c r="D30" s="333">
        <f>Avance!O44</f>
        <v>1</v>
      </c>
      <c r="E30" s="333">
        <f>Avance!P44</f>
        <v>10</v>
      </c>
      <c r="F30" s="334">
        <f>Avance!Q44</f>
        <v>10</v>
      </c>
    </row>
    <row r="31" spans="2:6" ht="16.8" thickBot="1">
      <c r="B31" s="384" t="s">
        <v>53</v>
      </c>
      <c r="C31" s="335">
        <f>Avance!N45</f>
        <v>1</v>
      </c>
      <c r="D31" s="335">
        <f>Avance!O45</f>
        <v>0</v>
      </c>
      <c r="E31" s="335">
        <f>Avance!P45</f>
        <v>10</v>
      </c>
      <c r="F31" s="336">
        <f>Avance!Q45</f>
        <v>10</v>
      </c>
    </row>
    <row r="33" spans="2:6">
      <c r="C33" s="337" t="s">
        <v>19</v>
      </c>
      <c r="D33" s="338" t="s">
        <v>153</v>
      </c>
      <c r="E33" s="339">
        <v>10</v>
      </c>
      <c r="F33" s="338" t="s">
        <v>186</v>
      </c>
    </row>
    <row r="34" spans="2:6">
      <c r="C34" s="340" t="s">
        <v>5</v>
      </c>
      <c r="D34" s="338" t="s">
        <v>184</v>
      </c>
      <c r="E34" s="339">
        <v>2</v>
      </c>
      <c r="F34" s="338" t="s">
        <v>187</v>
      </c>
    </row>
    <row r="35" spans="2:6">
      <c r="C35" s="341" t="s">
        <v>6</v>
      </c>
      <c r="D35" s="338" t="s">
        <v>185</v>
      </c>
      <c r="E35" s="339">
        <v>0</v>
      </c>
      <c r="F35" s="338" t="s">
        <v>188</v>
      </c>
    </row>
    <row r="39" spans="2:6" ht="18.600000000000001" thickBot="1">
      <c r="B39" s="422" t="s">
        <v>191</v>
      </c>
      <c r="C39" s="422"/>
      <c r="D39" s="422"/>
      <c r="E39" s="422"/>
      <c r="F39" s="422"/>
    </row>
    <row r="40" spans="2:6" ht="16.8" thickBot="1">
      <c r="B40" s="370" t="s">
        <v>7</v>
      </c>
      <c r="C40" s="317" t="s">
        <v>0</v>
      </c>
      <c r="D40" s="318" t="s">
        <v>135</v>
      </c>
      <c r="E40" s="319" t="s">
        <v>138</v>
      </c>
      <c r="F40" s="318" t="s">
        <v>182</v>
      </c>
    </row>
    <row r="41" spans="2:6" ht="17.399999999999999" thickBot="1">
      <c r="B41" s="386" t="s">
        <v>3</v>
      </c>
      <c r="C41" s="320">
        <f>SEMAFORO_General!H46</f>
        <v>96.96</v>
      </c>
      <c r="D41" s="320">
        <f>SEMAFORO_General!I46</f>
        <v>100</v>
      </c>
      <c r="E41" s="320">
        <f>SEMAFORO_General!J46</f>
        <v>99.666666666666671</v>
      </c>
      <c r="F41" s="321">
        <f>SEMAFORO_General!K46</f>
        <v>98.852666666666664</v>
      </c>
    </row>
    <row r="42" spans="2:6">
      <c r="B42" s="387" t="s">
        <v>54</v>
      </c>
      <c r="C42" s="322">
        <f>SEMAFORO_General!H47</f>
        <v>94.909688013136289</v>
      </c>
      <c r="D42" s="322">
        <f>SEMAFORO_General!I47</f>
        <v>98.472906403940883</v>
      </c>
      <c r="E42" s="322">
        <f>SEMAFORO_General!J47</f>
        <v>100</v>
      </c>
      <c r="F42" s="323">
        <f>SEMAFORO_General!K47</f>
        <v>97.607553366174045</v>
      </c>
    </row>
    <row r="43" spans="2:6">
      <c r="B43" s="388" t="s">
        <v>55</v>
      </c>
      <c r="C43" s="324">
        <f>SEMAFORO_General!H48</f>
        <v>100</v>
      </c>
      <c r="D43" s="324">
        <f>SEMAFORO_General!I48</f>
        <v>100</v>
      </c>
      <c r="E43" s="324">
        <f>SEMAFORO_General!J48</f>
        <v>100</v>
      </c>
      <c r="F43" s="325">
        <f>SEMAFORO_General!K48</f>
        <v>100</v>
      </c>
    </row>
    <row r="44" spans="2:6">
      <c r="B44" s="388" t="s">
        <v>74</v>
      </c>
      <c r="C44" s="324">
        <f>SEMAFORO_General!H49</f>
        <v>99.178981937602629</v>
      </c>
      <c r="D44" s="324">
        <f>SEMAFORO_General!I49</f>
        <v>99.753694581280783</v>
      </c>
      <c r="E44" s="324">
        <f>SEMAFORO_General!J49</f>
        <v>100</v>
      </c>
      <c r="F44" s="325">
        <f>SEMAFORO_General!K49</f>
        <v>99.614121510673229</v>
      </c>
    </row>
    <row r="45" spans="2:6" ht="28.2" customHeight="1">
      <c r="B45" s="373" t="s">
        <v>75</v>
      </c>
      <c r="C45" s="324">
        <f>SEMAFORO_General!H50</f>
        <v>82.266009852216754</v>
      </c>
      <c r="D45" s="324">
        <f>SEMAFORO_General!I50</f>
        <v>94.679802955665025</v>
      </c>
      <c r="E45" s="324">
        <f>SEMAFORO_General!J50</f>
        <v>100</v>
      </c>
      <c r="F45" s="325">
        <f>SEMAFORO_General!K50</f>
        <v>91.665024630541879</v>
      </c>
    </row>
    <row r="46" spans="2:6">
      <c r="B46" s="388" t="s">
        <v>56</v>
      </c>
      <c r="C46" s="324">
        <f>SEMAFORO_General!H51</f>
        <v>100</v>
      </c>
      <c r="D46" s="324">
        <f>SEMAFORO_General!I51</f>
        <v>100</v>
      </c>
      <c r="E46" s="324">
        <f>SEMAFORO_General!J51</f>
        <v>100</v>
      </c>
      <c r="F46" s="325">
        <f>SEMAFORO_General!K51</f>
        <v>100</v>
      </c>
    </row>
    <row r="47" spans="2:6" ht="28.8">
      <c r="B47" s="373" t="s">
        <v>76</v>
      </c>
      <c r="C47" s="324">
        <f>SEMAFORO_General!H52</f>
        <v>99.835796387520531</v>
      </c>
      <c r="D47" s="324">
        <f>SEMAFORO_General!I52</f>
        <v>99.950738916256157</v>
      </c>
      <c r="E47" s="324">
        <f>SEMAFORO_General!J52</f>
        <v>100</v>
      </c>
      <c r="F47" s="325">
        <f>SEMAFORO_General!K52</f>
        <v>99.922824302134643</v>
      </c>
    </row>
    <row r="48" spans="2:6" ht="28.8">
      <c r="B48" s="373" t="s">
        <v>77</v>
      </c>
      <c r="C48" s="324">
        <f>SEMAFORO_General!H53</f>
        <v>91.461412151067321</v>
      </c>
      <c r="D48" s="324">
        <f>SEMAFORO_General!I53</f>
        <v>97.438423645320199</v>
      </c>
      <c r="E48" s="324">
        <f>SEMAFORO_General!J53</f>
        <v>100</v>
      </c>
      <c r="F48" s="325">
        <f>SEMAFORO_General!K53</f>
        <v>95.986863711001646</v>
      </c>
    </row>
    <row r="49" spans="2:6" ht="28.8">
      <c r="B49" s="373" t="s">
        <v>57</v>
      </c>
      <c r="C49" s="324">
        <f>SEMAFORO_General!H54</f>
        <v>99.178981937602629</v>
      </c>
      <c r="D49" s="324">
        <f>SEMAFORO_General!I54</f>
        <v>99.753694581280783</v>
      </c>
      <c r="E49" s="324">
        <f>SEMAFORO_General!J54</f>
        <v>100</v>
      </c>
      <c r="F49" s="325">
        <f>SEMAFORO_General!K54</f>
        <v>99.614121510673229</v>
      </c>
    </row>
    <row r="50" spans="2:6" ht="28.8">
      <c r="B50" s="373" t="s">
        <v>58</v>
      </c>
      <c r="C50" s="324">
        <f>SEMAFORO_General!H55</f>
        <v>98.193760262725789</v>
      </c>
      <c r="D50" s="324">
        <f>SEMAFORO_General!I55</f>
        <v>99.458128078817737</v>
      </c>
      <c r="E50" s="324">
        <f>SEMAFORO_General!J55</f>
        <v>26.666666666666668</v>
      </c>
      <c r="F50" s="325">
        <f>SEMAFORO_General!K55</f>
        <v>80.817733990147801</v>
      </c>
    </row>
    <row r="51" spans="2:6" ht="29.4" thickBot="1">
      <c r="B51" s="375" t="s">
        <v>78</v>
      </c>
      <c r="C51" s="326">
        <f>SEMAFORO_General!H56</f>
        <v>100</v>
      </c>
      <c r="D51" s="326">
        <f>SEMAFORO_General!I56</f>
        <v>100</v>
      </c>
      <c r="E51" s="326">
        <f>SEMAFORO_General!J56</f>
        <v>100</v>
      </c>
      <c r="F51" s="327">
        <f>SEMAFORO_General!K56</f>
        <v>100</v>
      </c>
    </row>
    <row r="53" spans="2:6" ht="17.399999999999999" thickBot="1">
      <c r="B53" s="412" t="s">
        <v>192</v>
      </c>
    </row>
    <row r="54" spans="2:6" ht="16.8" thickBot="1">
      <c r="B54" s="370" t="s">
        <v>7</v>
      </c>
      <c r="C54" s="317" t="s">
        <v>0</v>
      </c>
      <c r="D54" s="318" t="s">
        <v>135</v>
      </c>
      <c r="E54" s="319" t="s">
        <v>138</v>
      </c>
      <c r="F54" s="318" t="s">
        <v>182</v>
      </c>
    </row>
    <row r="55" spans="2:6" ht="17.399999999999999" thickBot="1">
      <c r="B55" s="386" t="s">
        <v>3</v>
      </c>
      <c r="C55" s="320">
        <f>SEMAFORO_General!B46</f>
        <v>96.490939044481053</v>
      </c>
      <c r="D55" s="320">
        <f>SEMAFORO_General!C46</f>
        <v>98.029556650246306</v>
      </c>
      <c r="E55" s="320">
        <f>SEMAFORO_General!D46</f>
        <v>89.566666666666663</v>
      </c>
      <c r="F55" s="321">
        <f>SEMAFORO_General!E46</f>
        <v>94.605959874263846</v>
      </c>
    </row>
    <row r="56" spans="2:6">
      <c r="B56" s="389" t="s">
        <v>54</v>
      </c>
      <c r="C56" s="328">
        <f>SEMAFORO_General!B47</f>
        <v>94.89291598023064</v>
      </c>
      <c r="D56" s="328">
        <f>SEMAFORO_General!C47</f>
        <v>97.536945812807886</v>
      </c>
      <c r="E56" s="328">
        <f>SEMAFORO_General!D47</f>
        <v>100</v>
      </c>
      <c r="F56" s="329">
        <f>SEMAFORO_General!E47</f>
        <v>97.605805828551951</v>
      </c>
    </row>
    <row r="57" spans="2:6">
      <c r="B57" s="388" t="s">
        <v>55</v>
      </c>
      <c r="C57" s="324">
        <f>SEMAFORO_General!B48</f>
        <v>100</v>
      </c>
      <c r="D57" s="324">
        <f>SEMAFORO_General!C48</f>
        <v>95.566502463054178</v>
      </c>
      <c r="E57" s="324">
        <f>SEMAFORO_General!D48</f>
        <v>100</v>
      </c>
      <c r="F57" s="325">
        <f>SEMAFORO_General!E48</f>
        <v>98.448275862068954</v>
      </c>
    </row>
    <row r="58" spans="2:6">
      <c r="B58" s="388" t="s">
        <v>74</v>
      </c>
      <c r="C58" s="324">
        <f>SEMAFORO_General!B49</f>
        <v>99.17627677100495</v>
      </c>
      <c r="D58" s="324">
        <f>SEMAFORO_General!C49</f>
        <v>99.01477832512316</v>
      </c>
      <c r="E58" s="324">
        <f>SEMAFORO_General!D49</f>
        <v>100</v>
      </c>
      <c r="F58" s="325">
        <f>SEMAFORO_General!E49</f>
        <v>99.40805544509459</v>
      </c>
    </row>
    <row r="59" spans="2:6" ht="28.2" customHeight="1">
      <c r="B59" s="373" t="s">
        <v>75</v>
      </c>
      <c r="C59" s="324">
        <f>SEMAFORO_General!B50</f>
        <v>82.207578253706757</v>
      </c>
      <c r="D59" s="324">
        <f>SEMAFORO_General!C50</f>
        <v>100</v>
      </c>
      <c r="E59" s="324">
        <f>SEMAFORO_General!D50</f>
        <v>100</v>
      </c>
      <c r="F59" s="325">
        <f>SEMAFORO_General!E50</f>
        <v>94.662273476112034</v>
      </c>
    </row>
    <row r="60" spans="2:6">
      <c r="B60" s="388" t="s">
        <v>56</v>
      </c>
      <c r="C60" s="324">
        <f>SEMAFORO_General!B51</f>
        <v>100</v>
      </c>
      <c r="D60" s="324">
        <f>SEMAFORO_General!C51</f>
        <v>97.536945812807886</v>
      </c>
      <c r="E60" s="324">
        <f>SEMAFORO_General!D51</f>
        <v>100</v>
      </c>
      <c r="F60" s="325">
        <f>SEMAFORO_General!E51</f>
        <v>99.137931034482762</v>
      </c>
    </row>
    <row r="61" spans="2:6" ht="28.8">
      <c r="B61" s="373" t="s">
        <v>76</v>
      </c>
      <c r="C61" s="324">
        <f>SEMAFORO_General!B52</f>
        <v>99.835255354200996</v>
      </c>
      <c r="D61" s="324">
        <f>SEMAFORO_General!C52</f>
        <v>93.596059113300484</v>
      </c>
      <c r="E61" s="324">
        <f>SEMAFORO_General!D52</f>
        <v>95.666666666666671</v>
      </c>
      <c r="F61" s="325">
        <f>SEMAFORO_General!E52</f>
        <v>96.192530629248807</v>
      </c>
    </row>
    <row r="62" spans="2:6" ht="28.8">
      <c r="B62" s="373" t="s">
        <v>77</v>
      </c>
      <c r="C62" s="324">
        <f>SEMAFORO_General!B53</f>
        <v>91.433278418451408</v>
      </c>
      <c r="D62" s="324">
        <f>SEMAFORO_General!C53</f>
        <v>99.50738916256158</v>
      </c>
      <c r="E62" s="324">
        <f>SEMAFORO_General!D53</f>
        <v>100</v>
      </c>
      <c r="F62" s="325">
        <f>SEMAFORO_General!E53</f>
        <v>97.257569732431975</v>
      </c>
    </row>
    <row r="63" spans="2:6" ht="28.8">
      <c r="B63" s="373" t="s">
        <v>57</v>
      </c>
      <c r="C63" s="324">
        <f>SEMAFORO_General!B54</f>
        <v>99.17627677100495</v>
      </c>
      <c r="D63" s="324">
        <f>SEMAFORO_General!C54</f>
        <v>98.029556650246306</v>
      </c>
      <c r="E63" s="324">
        <f>SEMAFORO_General!D54</f>
        <v>0</v>
      </c>
      <c r="F63" s="325">
        <f>SEMAFORO_General!E54</f>
        <v>64.063227858887686</v>
      </c>
    </row>
    <row r="64" spans="2:6" ht="28.8">
      <c r="B64" s="373" t="s">
        <v>58</v>
      </c>
      <c r="C64" s="324">
        <f>SEMAFORO_General!B55</f>
        <v>98.187808896210868</v>
      </c>
      <c r="D64" s="324">
        <f>SEMAFORO_General!C55</f>
        <v>99.50738916256158</v>
      </c>
      <c r="E64" s="324">
        <f>SEMAFORO_General!D55</f>
        <v>100</v>
      </c>
      <c r="F64" s="325">
        <f>SEMAFORO_General!E55</f>
        <v>99.283928875759813</v>
      </c>
    </row>
    <row r="65" spans="2:6" ht="29.4" thickBot="1">
      <c r="B65" s="375" t="s">
        <v>78</v>
      </c>
      <c r="C65" s="326">
        <f>SEMAFORO_General!B56</f>
        <v>100</v>
      </c>
      <c r="D65" s="326">
        <f>SEMAFORO_General!C56</f>
        <v>100</v>
      </c>
      <c r="E65" s="326">
        <f>SEMAFORO_General!D56</f>
        <v>100</v>
      </c>
      <c r="F65" s="327">
        <f>SEMAFORO_General!E56</f>
        <v>100</v>
      </c>
    </row>
    <row r="67" spans="2:6" ht="35.4" customHeight="1" thickBot="1">
      <c r="B67" s="422" t="s">
        <v>193</v>
      </c>
      <c r="C67" s="422"/>
      <c r="D67" s="422"/>
      <c r="E67" s="422"/>
      <c r="F67" s="422"/>
    </row>
    <row r="68" spans="2:6" ht="16.8" thickBot="1">
      <c r="B68" s="370" t="s">
        <v>7</v>
      </c>
      <c r="C68" s="317" t="s">
        <v>0</v>
      </c>
      <c r="D68" s="318" t="s">
        <v>135</v>
      </c>
      <c r="E68" s="319" t="s">
        <v>138</v>
      </c>
      <c r="F68" s="318" t="s">
        <v>182</v>
      </c>
    </row>
    <row r="69" spans="2:6" ht="16.8" thickBot="1">
      <c r="B69" s="390" t="s">
        <v>3</v>
      </c>
      <c r="C69" s="330">
        <f>Avance!N46</f>
        <v>2</v>
      </c>
      <c r="D69" s="330">
        <f>Avance!O46</f>
        <v>0</v>
      </c>
      <c r="E69" s="330">
        <f>Avance!P46</f>
        <v>0</v>
      </c>
      <c r="F69" s="330">
        <f>Avance!Q46</f>
        <v>0</v>
      </c>
    </row>
    <row r="70" spans="2:6" ht="15" customHeight="1">
      <c r="B70" s="391" t="s">
        <v>54</v>
      </c>
      <c r="C70" s="343">
        <f>Avance!N47</f>
        <v>1</v>
      </c>
      <c r="D70" s="343">
        <f>Avance!O47</f>
        <v>0</v>
      </c>
      <c r="E70" s="343">
        <f>Avance!P47</f>
        <v>1</v>
      </c>
      <c r="F70" s="344">
        <f>Avance!Q47</f>
        <v>1</v>
      </c>
    </row>
    <row r="71" spans="2:6">
      <c r="B71" s="392" t="s">
        <v>55</v>
      </c>
      <c r="C71" s="345">
        <f>Avance!N48</f>
        <v>1</v>
      </c>
      <c r="D71" s="345">
        <f>Avance!O48</f>
        <v>0</v>
      </c>
      <c r="E71" s="345">
        <f>Avance!P48</f>
        <v>1</v>
      </c>
      <c r="F71" s="346">
        <f>Avance!Q48</f>
        <v>0</v>
      </c>
    </row>
    <row r="72" spans="2:6">
      <c r="B72" s="392" t="s">
        <v>74</v>
      </c>
      <c r="C72" s="345">
        <f>Avance!N49</f>
        <v>1</v>
      </c>
      <c r="D72" s="345">
        <f>Avance!O49</f>
        <v>1</v>
      </c>
      <c r="E72" s="345">
        <f>Avance!P49</f>
        <v>2</v>
      </c>
      <c r="F72" s="346">
        <f>Avance!Q49</f>
        <v>1</v>
      </c>
    </row>
    <row r="73" spans="2:6" ht="28.8">
      <c r="B73" s="393" t="s">
        <v>75</v>
      </c>
      <c r="C73" s="345">
        <f>Avance!N50</f>
        <v>1</v>
      </c>
      <c r="D73" s="345">
        <f>Avance!O50</f>
        <v>10</v>
      </c>
      <c r="E73" s="345">
        <f>Avance!P50</f>
        <v>1</v>
      </c>
      <c r="F73" s="346">
        <f>Avance!Q50</f>
        <v>10</v>
      </c>
    </row>
    <row r="74" spans="2:6">
      <c r="B74" s="392" t="s">
        <v>56</v>
      </c>
      <c r="C74" s="345">
        <f>Avance!N51</f>
        <v>2</v>
      </c>
      <c r="D74" s="345">
        <f>Avance!O51</f>
        <v>0</v>
      </c>
      <c r="E74" s="345">
        <f>Avance!P51</f>
        <v>2</v>
      </c>
      <c r="F74" s="346">
        <f>Avance!Q51</f>
        <v>0</v>
      </c>
    </row>
    <row r="75" spans="2:6" ht="28.8">
      <c r="B75" s="393" t="s">
        <v>76</v>
      </c>
      <c r="C75" s="345">
        <f>Avance!N52</f>
        <v>1</v>
      </c>
      <c r="D75" s="345">
        <f>Avance!O52</f>
        <v>0</v>
      </c>
      <c r="E75" s="345">
        <f>Avance!P52</f>
        <v>0</v>
      </c>
      <c r="F75" s="346">
        <f>Avance!Q52</f>
        <v>0</v>
      </c>
    </row>
    <row r="76" spans="2:6" ht="28.8">
      <c r="B76" s="393" t="s">
        <v>77</v>
      </c>
      <c r="C76" s="345">
        <f>Avance!N53</f>
        <v>1</v>
      </c>
      <c r="D76" s="345">
        <f>Avance!O53</f>
        <v>10</v>
      </c>
      <c r="E76" s="345">
        <f>Avance!P53</f>
        <v>1</v>
      </c>
      <c r="F76" s="346">
        <f>Avance!Q53</f>
        <v>10</v>
      </c>
    </row>
    <row r="77" spans="2:6" ht="28.8">
      <c r="B77" s="393" t="s">
        <v>57</v>
      </c>
      <c r="C77" s="345">
        <f>Avance!N54</f>
        <v>1</v>
      </c>
      <c r="D77" s="345">
        <f>Avance!O54</f>
        <v>0</v>
      </c>
      <c r="E77" s="345">
        <f>Avance!P54</f>
        <v>0</v>
      </c>
      <c r="F77" s="346">
        <f>Avance!Q54</f>
        <v>0</v>
      </c>
    </row>
    <row r="78" spans="2:6" ht="28.8">
      <c r="B78" s="393" t="s">
        <v>58</v>
      </c>
      <c r="C78" s="345">
        <f>Avance!N55</f>
        <v>1</v>
      </c>
      <c r="D78" s="345">
        <f>Avance!O55</f>
        <v>1</v>
      </c>
      <c r="E78" s="345">
        <f>Avance!P55</f>
        <v>10</v>
      </c>
      <c r="F78" s="346">
        <f>Avance!Q55</f>
        <v>10</v>
      </c>
    </row>
    <row r="79" spans="2:6" ht="29.4" thickBot="1">
      <c r="B79" s="394" t="s">
        <v>78</v>
      </c>
      <c r="C79" s="347">
        <f>Avance!N56</f>
        <v>1</v>
      </c>
      <c r="D79" s="347">
        <f>Avance!O56</f>
        <v>1</v>
      </c>
      <c r="E79" s="347">
        <f>Avance!P56</f>
        <v>2</v>
      </c>
      <c r="F79" s="348">
        <f>Avance!Q56</f>
        <v>10</v>
      </c>
    </row>
    <row r="81" spans="2:6">
      <c r="C81" s="337" t="s">
        <v>19</v>
      </c>
      <c r="D81" s="338" t="s">
        <v>153</v>
      </c>
      <c r="E81" s="339">
        <v>10</v>
      </c>
      <c r="F81" s="338" t="s">
        <v>186</v>
      </c>
    </row>
    <row r="82" spans="2:6">
      <c r="C82" s="349" t="s">
        <v>5</v>
      </c>
      <c r="D82" s="350" t="s">
        <v>184</v>
      </c>
      <c r="E82" s="339">
        <v>2</v>
      </c>
      <c r="F82" s="351" t="s">
        <v>187</v>
      </c>
    </row>
    <row r="83" spans="2:6">
      <c r="C83" s="341" t="s">
        <v>6</v>
      </c>
      <c r="D83" s="338" t="s">
        <v>185</v>
      </c>
      <c r="E83" s="339">
        <v>0</v>
      </c>
      <c r="F83" s="338" t="s">
        <v>188</v>
      </c>
    </row>
    <row r="87" spans="2:6" ht="28.2" customHeight="1" thickBot="1">
      <c r="B87" s="422" t="s">
        <v>191</v>
      </c>
      <c r="C87" s="422"/>
      <c r="D87" s="422"/>
      <c r="E87" s="422"/>
      <c r="F87" s="422"/>
    </row>
    <row r="88" spans="2:6" ht="16.8" thickBot="1">
      <c r="B88" s="370" t="s">
        <v>7</v>
      </c>
      <c r="C88" s="317" t="s">
        <v>0</v>
      </c>
      <c r="D88" s="318" t="s">
        <v>135</v>
      </c>
      <c r="E88" s="319" t="s">
        <v>138</v>
      </c>
      <c r="F88" s="318" t="s">
        <v>182</v>
      </c>
    </row>
    <row r="89" spans="2:6" ht="17.399999999999999" thickBot="1">
      <c r="B89" s="386" t="s">
        <v>81</v>
      </c>
      <c r="C89" s="320">
        <f>SEMAFORO_General!H57</f>
        <v>98.37</v>
      </c>
      <c r="D89" s="320">
        <f>SEMAFORO_General!I57</f>
        <v>98.571428571428569</v>
      </c>
      <c r="E89" s="320">
        <f>SEMAFORO_General!J57</f>
        <v>85.714285714285708</v>
      </c>
      <c r="F89" s="320">
        <f>SEMAFORO_General!K57</f>
        <v>95.286642857142866</v>
      </c>
    </row>
    <row r="90" spans="2:6">
      <c r="B90" s="395" t="s">
        <v>195</v>
      </c>
      <c r="C90" s="322">
        <f>SEMAFORO_General!H58</f>
        <v>99.835796387520531</v>
      </c>
      <c r="D90" s="322">
        <f>SEMAFORO_General!I58</f>
        <v>99.950738916256157</v>
      </c>
      <c r="E90" s="322">
        <f>SEMAFORO_General!J58</f>
        <v>100</v>
      </c>
      <c r="F90" s="323">
        <f>SEMAFORO_General!K58</f>
        <v>99.922824302134643</v>
      </c>
    </row>
    <row r="91" spans="2:6">
      <c r="B91" s="377" t="s">
        <v>194</v>
      </c>
      <c r="C91" s="324">
        <f>SEMAFORO_General!H59</f>
        <v>96.059113300492612</v>
      </c>
      <c r="D91" s="324">
        <f>SEMAFORO_General!I59</f>
        <v>98.817733990147786</v>
      </c>
      <c r="E91" s="324">
        <f>SEMAFORO_General!J59</f>
        <v>100</v>
      </c>
      <c r="F91" s="325">
        <f>SEMAFORO_General!K59</f>
        <v>98.14778325123153</v>
      </c>
    </row>
    <row r="92" spans="2:6">
      <c r="B92" s="377" t="s">
        <v>196</v>
      </c>
      <c r="C92" s="324">
        <f>SEMAFORO_General!H60</f>
        <v>100</v>
      </c>
      <c r="D92" s="324">
        <f>SEMAFORO_General!I60</f>
        <v>100</v>
      </c>
      <c r="E92" s="324">
        <f>SEMAFORO_General!J60</f>
        <v>100</v>
      </c>
      <c r="F92" s="325">
        <f>SEMAFORO_General!K60</f>
        <v>100</v>
      </c>
    </row>
    <row r="93" spans="2:6">
      <c r="B93" s="377" t="s">
        <v>197</v>
      </c>
      <c r="C93" s="324">
        <f>SEMAFORO_General!H61</f>
        <v>91.297208538587853</v>
      </c>
      <c r="D93" s="324">
        <f>SEMAFORO_General!I61</f>
        <v>77.216748768472911</v>
      </c>
      <c r="E93" s="324">
        <f>SEMAFORO_General!J61</f>
        <v>16.666666666666668</v>
      </c>
      <c r="F93" s="325">
        <f>SEMAFORO_General!K61</f>
        <v>67.00738916256158</v>
      </c>
    </row>
    <row r="94" spans="2:6">
      <c r="B94" s="373" t="s">
        <v>198</v>
      </c>
      <c r="C94" s="324">
        <f>SEMAFORO_General!H62</f>
        <v>99.835796387520531</v>
      </c>
      <c r="D94" s="324">
        <f>SEMAFORO_General!I62</f>
        <v>79.950738916256157</v>
      </c>
      <c r="E94" s="324">
        <f>SEMAFORO_General!J62</f>
        <v>16.666666666666668</v>
      </c>
      <c r="F94" s="325">
        <f>SEMAFORO_General!K62</f>
        <v>71.089490968801314</v>
      </c>
    </row>
    <row r="95" spans="2:6">
      <c r="B95" s="377" t="s">
        <v>199</v>
      </c>
      <c r="C95" s="324">
        <f>SEMAFORO_General!H63</f>
        <v>99.835796387520531</v>
      </c>
      <c r="D95" s="324">
        <f>SEMAFORO_General!I63</f>
        <v>79.778325123152712</v>
      </c>
      <c r="E95" s="324">
        <f>SEMAFORO_General!J63</f>
        <v>16.666666666666668</v>
      </c>
      <c r="F95" s="325">
        <f>SEMAFORO_General!K63</f>
        <v>71.020525451559934</v>
      </c>
    </row>
    <row r="96" spans="2:6" ht="16.8" thickBot="1">
      <c r="B96" s="378" t="s">
        <v>79</v>
      </c>
      <c r="C96" s="326">
        <f>SEMAFORO_General!H64</f>
        <v>100</v>
      </c>
      <c r="D96" s="326">
        <f>SEMAFORO_General!I64</f>
        <v>100</v>
      </c>
      <c r="E96" s="326">
        <f>SEMAFORO_General!J64</f>
        <v>100</v>
      </c>
      <c r="F96" s="327">
        <f>SEMAFORO_General!K64</f>
        <v>100</v>
      </c>
    </row>
    <row r="98" spans="2:6" ht="29.4" customHeight="1" thickBot="1">
      <c r="B98" s="422" t="s">
        <v>192</v>
      </c>
      <c r="C98" s="422"/>
      <c r="D98" s="422"/>
      <c r="E98" s="422"/>
      <c r="F98" s="422"/>
    </row>
    <row r="99" spans="2:6" ht="16.8" thickBot="1">
      <c r="B99" s="370" t="s">
        <v>7</v>
      </c>
      <c r="C99" s="317" t="s">
        <v>0</v>
      </c>
      <c r="D99" s="318" t="s">
        <v>135</v>
      </c>
      <c r="E99" s="319" t="s">
        <v>138</v>
      </c>
      <c r="F99" s="318" t="s">
        <v>182</v>
      </c>
    </row>
    <row r="100" spans="2:6" ht="17.399999999999999" thickBot="1">
      <c r="B100" s="386" t="s">
        <v>81</v>
      </c>
      <c r="C100" s="320">
        <f>SEMAFORO_General!B57</f>
        <v>98.117204048011303</v>
      </c>
      <c r="D100" s="320">
        <f>SEMAFORO_General!C57</f>
        <v>96.903589021815634</v>
      </c>
      <c r="E100" s="320">
        <f>SEMAFORO_General!D57</f>
        <v>71.428571428571431</v>
      </c>
      <c r="F100" s="321">
        <f>SEMAFORO_General!E57</f>
        <v>88.351417372038853</v>
      </c>
    </row>
    <row r="101" spans="2:6">
      <c r="B101" s="395" t="s">
        <v>195</v>
      </c>
      <c r="C101" s="322">
        <f>SEMAFORO_General!B58</f>
        <v>99.835255354200996</v>
      </c>
      <c r="D101" s="322">
        <f>SEMAFORO_General!C58</f>
        <v>99.01477832512316</v>
      </c>
      <c r="E101" s="322">
        <f>SEMAFORO_General!D58</f>
        <v>100</v>
      </c>
      <c r="F101" s="323">
        <f>SEMAFORO_General!E58</f>
        <v>99.605749020053395</v>
      </c>
    </row>
    <row r="102" spans="2:6">
      <c r="B102" s="377" t="s">
        <v>194</v>
      </c>
      <c r="C102" s="324">
        <f>SEMAFORO_General!B59</f>
        <v>96.046128500823727</v>
      </c>
      <c r="D102" s="324">
        <f>SEMAFORO_General!C59</f>
        <v>98.522167487684726</v>
      </c>
      <c r="E102" s="324">
        <f>SEMAFORO_General!D59</f>
        <v>100</v>
      </c>
      <c r="F102" s="325">
        <f>SEMAFORO_General!E59</f>
        <v>98.296597170936764</v>
      </c>
    </row>
    <row r="103" spans="2:6">
      <c r="B103" s="377" t="s">
        <v>196</v>
      </c>
      <c r="C103" s="324">
        <f>SEMAFORO_General!B60</f>
        <v>100</v>
      </c>
      <c r="D103" s="324">
        <f>SEMAFORO_General!C60</f>
        <v>94.088669950738918</v>
      </c>
      <c r="E103" s="324">
        <f>SEMAFORO_General!D60</f>
        <v>100</v>
      </c>
      <c r="F103" s="325">
        <f>SEMAFORO_General!E60</f>
        <v>97.931034482758619</v>
      </c>
    </row>
    <row r="104" spans="2:6">
      <c r="B104" s="377" t="s">
        <v>197</v>
      </c>
      <c r="C104" s="324">
        <f>SEMAFORO_General!B61</f>
        <v>91.26853377265239</v>
      </c>
      <c r="D104" s="324">
        <f>SEMAFORO_General!C61</f>
        <v>94.088669950738918</v>
      </c>
      <c r="E104" s="324">
        <f>SEMAFORO_General!D61</f>
        <v>0</v>
      </c>
      <c r="F104" s="325">
        <f>SEMAFORO_General!E61</f>
        <v>60.311594614554338</v>
      </c>
    </row>
    <row r="105" spans="2:6">
      <c r="B105" s="373" t="s">
        <v>198</v>
      </c>
      <c r="C105" s="324">
        <f>SEMAFORO_General!B62</f>
        <v>99.835255354200996</v>
      </c>
      <c r="D105" s="324">
        <f>SEMAFORO_General!C62</f>
        <v>95.073891625615758</v>
      </c>
      <c r="E105" s="324">
        <f>SEMAFORO_General!D62</f>
        <v>0</v>
      </c>
      <c r="F105" s="325">
        <f>SEMAFORO_General!E62</f>
        <v>63.226438675225815</v>
      </c>
    </row>
    <row r="106" spans="2:6">
      <c r="B106" s="377" t="s">
        <v>199</v>
      </c>
      <c r="C106" s="324">
        <f>SEMAFORO_General!B63</f>
        <v>99.835255354200996</v>
      </c>
      <c r="D106" s="324">
        <f>SEMAFORO_General!C63</f>
        <v>98.522167487684726</v>
      </c>
      <c r="E106" s="324">
        <f>SEMAFORO_General!D63</f>
        <v>100</v>
      </c>
      <c r="F106" s="325">
        <f>SEMAFORO_General!E63</f>
        <v>99.43333522694995</v>
      </c>
    </row>
    <row r="107" spans="2:6" ht="16.8" thickBot="1">
      <c r="B107" s="378" t="s">
        <v>79</v>
      </c>
      <c r="C107" s="326">
        <f>SEMAFORO_General!B64</f>
        <v>100</v>
      </c>
      <c r="D107" s="326">
        <f>SEMAFORO_General!C64</f>
        <v>99.01477832512316</v>
      </c>
      <c r="E107" s="326">
        <f>SEMAFORO_General!D64</f>
        <v>100</v>
      </c>
      <c r="F107" s="327">
        <f>SEMAFORO_General!E64</f>
        <v>99.65517241379311</v>
      </c>
    </row>
    <row r="109" spans="2:6" ht="36.6" customHeight="1" thickBot="1">
      <c r="B109" s="422" t="s">
        <v>193</v>
      </c>
      <c r="C109" s="422"/>
      <c r="D109" s="422"/>
      <c r="E109" s="422"/>
      <c r="F109" s="422"/>
    </row>
    <row r="110" spans="2:6" ht="16.8" thickBot="1">
      <c r="B110" s="370" t="s">
        <v>7</v>
      </c>
      <c r="C110" s="317" t="s">
        <v>0</v>
      </c>
      <c r="D110" s="318" t="s">
        <v>135</v>
      </c>
      <c r="E110" s="319" t="s">
        <v>138</v>
      </c>
      <c r="F110" s="318" t="s">
        <v>182</v>
      </c>
    </row>
    <row r="111" spans="2:6" ht="16.8" thickBot="1">
      <c r="B111" s="396" t="s">
        <v>81</v>
      </c>
      <c r="C111" s="330">
        <f>Avance!N57</f>
        <v>2</v>
      </c>
      <c r="D111" s="330">
        <f>Avance!O57</f>
        <v>0</v>
      </c>
      <c r="E111" s="330">
        <f>Avance!P57</f>
        <v>0</v>
      </c>
      <c r="F111" s="330">
        <f>Avance!Q57</f>
        <v>0</v>
      </c>
    </row>
    <row r="112" spans="2:6">
      <c r="B112" s="397" t="s">
        <v>195</v>
      </c>
      <c r="C112" s="345">
        <f>Avance!N58</f>
        <v>1</v>
      </c>
      <c r="D112" s="345">
        <f>Avance!O58</f>
        <v>0</v>
      </c>
      <c r="E112" s="345">
        <f>Avance!P58</f>
        <v>2</v>
      </c>
      <c r="F112" s="346">
        <f>Avance!Q58</f>
        <v>1</v>
      </c>
    </row>
    <row r="113" spans="2:6">
      <c r="B113" s="398" t="s">
        <v>194</v>
      </c>
      <c r="C113" s="345">
        <f>Avance!N59</f>
        <v>1</v>
      </c>
      <c r="D113" s="345">
        <f>Avance!O59</f>
        <v>1</v>
      </c>
      <c r="E113" s="345">
        <f>Avance!P59</f>
        <v>2</v>
      </c>
      <c r="F113" s="346">
        <f>Avance!Q59</f>
        <v>1</v>
      </c>
    </row>
    <row r="114" spans="2:6">
      <c r="B114" s="398" t="s">
        <v>196</v>
      </c>
      <c r="C114" s="345">
        <f>Avance!N60</f>
        <v>2</v>
      </c>
      <c r="D114" s="345">
        <f>Avance!O60</f>
        <v>0</v>
      </c>
      <c r="E114" s="345">
        <f>Avance!P60</f>
        <v>2</v>
      </c>
      <c r="F114" s="346">
        <f>Avance!Q60</f>
        <v>0</v>
      </c>
    </row>
    <row r="115" spans="2:6">
      <c r="B115" s="398" t="s">
        <v>197</v>
      </c>
      <c r="C115" s="345">
        <f>Avance!N61</f>
        <v>1</v>
      </c>
      <c r="D115" s="345">
        <f>Avance!O61</f>
        <v>10</v>
      </c>
      <c r="E115" s="345">
        <f>Avance!P61</f>
        <v>0</v>
      </c>
      <c r="F115" s="346">
        <f>Avance!Q61</f>
        <v>0</v>
      </c>
    </row>
    <row r="116" spans="2:6">
      <c r="B116" s="393" t="s">
        <v>198</v>
      </c>
      <c r="C116" s="345">
        <f>Avance!N62</f>
        <v>1</v>
      </c>
      <c r="D116" s="345">
        <f>Avance!O62</f>
        <v>10</v>
      </c>
      <c r="E116" s="345">
        <f>Avance!P62</f>
        <v>0</v>
      </c>
      <c r="F116" s="346">
        <f>Avance!Q62</f>
        <v>0</v>
      </c>
    </row>
    <row r="117" spans="2:6">
      <c r="B117" s="398" t="s">
        <v>199</v>
      </c>
      <c r="C117" s="345">
        <f>Avance!N63</f>
        <v>1</v>
      </c>
      <c r="D117" s="345">
        <f>Avance!O63</f>
        <v>10</v>
      </c>
      <c r="E117" s="345">
        <f>Avance!P63</f>
        <v>10</v>
      </c>
      <c r="F117" s="346">
        <f>Avance!Q63</f>
        <v>10</v>
      </c>
    </row>
    <row r="118" spans="2:6" ht="16.8" thickBot="1">
      <c r="B118" s="399" t="s">
        <v>79</v>
      </c>
      <c r="C118" s="347">
        <f>Avance!N64</f>
        <v>2</v>
      </c>
      <c r="D118" s="347">
        <f>Avance!O64</f>
        <v>0</v>
      </c>
      <c r="E118" s="347">
        <f>Avance!P64</f>
        <v>2</v>
      </c>
      <c r="F118" s="348">
        <f>Avance!Q64</f>
        <v>2</v>
      </c>
    </row>
    <row r="120" spans="2:6">
      <c r="C120" s="337" t="s">
        <v>19</v>
      </c>
      <c r="D120" s="338" t="s">
        <v>153</v>
      </c>
      <c r="E120" s="339">
        <v>10</v>
      </c>
      <c r="F120" s="338" t="s">
        <v>186</v>
      </c>
    </row>
    <row r="121" spans="2:6">
      <c r="C121" s="340" t="s">
        <v>5</v>
      </c>
      <c r="D121" s="338" t="s">
        <v>184</v>
      </c>
      <c r="E121" s="339">
        <v>2</v>
      </c>
      <c r="F121" s="338" t="s">
        <v>187</v>
      </c>
    </row>
    <row r="122" spans="2:6">
      <c r="C122" s="341" t="s">
        <v>6</v>
      </c>
      <c r="D122" s="338" t="s">
        <v>185</v>
      </c>
      <c r="E122" s="339">
        <v>0</v>
      </c>
      <c r="F122" s="338" t="s">
        <v>188</v>
      </c>
    </row>
    <row r="125" spans="2:6" ht="18.600000000000001" thickBot="1">
      <c r="B125" s="342" t="s">
        <v>191</v>
      </c>
    </row>
    <row r="126" spans="2:6" ht="16.8" thickBot="1">
      <c r="B126" s="370" t="s">
        <v>7</v>
      </c>
      <c r="C126" s="317" t="s">
        <v>0</v>
      </c>
      <c r="D126" s="318" t="s">
        <v>135</v>
      </c>
      <c r="E126" s="319" t="s">
        <v>138</v>
      </c>
      <c r="F126" s="318" t="s">
        <v>182</v>
      </c>
    </row>
    <row r="127" spans="2:6" ht="17.399999999999999" thickBot="1">
      <c r="B127" s="400" t="s">
        <v>8</v>
      </c>
      <c r="C127" s="352">
        <f>SEMAFORO_General!H65</f>
        <v>72.569999999999993</v>
      </c>
      <c r="D127" s="352">
        <f>SEMAFORO_General!I65</f>
        <v>100</v>
      </c>
      <c r="E127" s="352">
        <f>SEMAFORO_General!J65</f>
        <v>100</v>
      </c>
      <c r="F127" s="352">
        <f>SEMAFORO_General!K65</f>
        <v>90.399499999999989</v>
      </c>
    </row>
    <row r="128" spans="2:6" ht="28.8">
      <c r="B128" s="372" t="s">
        <v>59</v>
      </c>
      <c r="C128" s="322">
        <f>SEMAFORO_General!H66</f>
        <v>94.779116465863453</v>
      </c>
      <c r="D128" s="322">
        <f>SEMAFORO_General!I66</f>
        <v>98.433734939759034</v>
      </c>
      <c r="E128" s="322">
        <f>SEMAFORO_General!J66</f>
        <v>100</v>
      </c>
      <c r="F128" s="323">
        <f>SEMAFORO_General!K66</f>
        <v>97.546184738955816</v>
      </c>
    </row>
    <row r="129" spans="2:6" ht="28.8">
      <c r="B129" s="374" t="s">
        <v>60</v>
      </c>
      <c r="C129" s="324">
        <f>SEMAFORO_General!H67</f>
        <v>96.787148594377513</v>
      </c>
      <c r="D129" s="324">
        <f>SEMAFORO_General!I67</f>
        <v>99.036144578313255</v>
      </c>
      <c r="E129" s="324">
        <f>SEMAFORO_General!J67</f>
        <v>100</v>
      </c>
      <c r="F129" s="323">
        <f>SEMAFORO_General!K67</f>
        <v>98.489959839357425</v>
      </c>
    </row>
    <row r="130" spans="2:6" ht="28.8">
      <c r="B130" s="374" t="s">
        <v>62</v>
      </c>
      <c r="C130" s="324">
        <f>SEMAFORO_General!H68</f>
        <v>47.947454844006572</v>
      </c>
      <c r="D130" s="324">
        <f>SEMAFORO_General!I68</f>
        <v>84.384236453201964</v>
      </c>
      <c r="E130" s="324">
        <f>SEMAFORO_General!J68</f>
        <v>100</v>
      </c>
      <c r="F130" s="325">
        <f>SEMAFORO_General!K68</f>
        <v>75.535303776683094</v>
      </c>
    </row>
    <row r="131" spans="2:6" ht="28.8">
      <c r="B131" s="374" t="s">
        <v>63</v>
      </c>
      <c r="C131" s="324">
        <f>SEMAFORO_General!H69</f>
        <v>54.515599343185549</v>
      </c>
      <c r="D131" s="324">
        <f>SEMAFORO_General!I69</f>
        <v>86.354679802955673</v>
      </c>
      <c r="E131" s="324">
        <f>SEMAFORO_General!J69</f>
        <v>100</v>
      </c>
      <c r="F131" s="325">
        <f>SEMAFORO_General!K69</f>
        <v>78.622331691297205</v>
      </c>
    </row>
    <row r="132" spans="2:6" ht="28.8">
      <c r="B132" s="374" t="s">
        <v>64</v>
      </c>
      <c r="C132" s="324">
        <f>SEMAFORO_General!H70</f>
        <v>71.756978653530382</v>
      </c>
      <c r="D132" s="324">
        <f>SEMAFORO_General!I70</f>
        <v>91.354679802955673</v>
      </c>
      <c r="E132" s="324">
        <f>SEMAFORO_General!J70</f>
        <v>100</v>
      </c>
      <c r="F132" s="325">
        <f>SEMAFORO_General!K70</f>
        <v>86.656814449917903</v>
      </c>
    </row>
    <row r="133" spans="2:6" ht="29.4" thickBot="1">
      <c r="B133" s="401" t="s">
        <v>61</v>
      </c>
      <c r="C133" s="326">
        <f>SEMAFORO_General!H71</f>
        <v>87.550200803212846</v>
      </c>
      <c r="D133" s="326">
        <f>SEMAFORO_General!I71</f>
        <v>95.843373493975889</v>
      </c>
      <c r="E133" s="326">
        <f>SEMAFORO_General!J71</f>
        <v>100</v>
      </c>
      <c r="F133" s="327">
        <f>SEMAFORO_General!K71</f>
        <v>93.97991967871485</v>
      </c>
    </row>
    <row r="135" spans="2:6" ht="18.600000000000001" thickBot="1">
      <c r="B135" s="342" t="s">
        <v>192</v>
      </c>
    </row>
    <row r="136" spans="2:6" ht="16.8" thickBot="1">
      <c r="B136" s="370" t="s">
        <v>7</v>
      </c>
      <c r="C136" s="317" t="s">
        <v>0</v>
      </c>
      <c r="D136" s="318" t="s">
        <v>135</v>
      </c>
      <c r="E136" s="319" t="s">
        <v>138</v>
      </c>
      <c r="F136" s="318" t="s">
        <v>182</v>
      </c>
    </row>
    <row r="137" spans="2:6" ht="17.399999999999999" thickBot="1">
      <c r="B137" s="400" t="s">
        <v>8</v>
      </c>
      <c r="C137" s="352">
        <f>SEMAFORO_General!B65</f>
        <v>99.067982456140342</v>
      </c>
      <c r="D137" s="352">
        <f>SEMAFORO_General!C65</f>
        <v>99.470789562189637</v>
      </c>
      <c r="E137" s="352">
        <f>SEMAFORO_General!D65</f>
        <v>100</v>
      </c>
      <c r="F137" s="353">
        <f>SEMAFORO_General!E65</f>
        <v>99.535171083608475</v>
      </c>
    </row>
    <row r="138" spans="2:6" ht="28.8">
      <c r="B138" s="372" t="s">
        <v>59</v>
      </c>
      <c r="C138" s="322">
        <f>SEMAFORO_General!B66</f>
        <v>98.380566801619423</v>
      </c>
      <c r="D138" s="322">
        <f>SEMAFORO_General!C66</f>
        <v>100</v>
      </c>
      <c r="E138" s="322">
        <f>SEMAFORO_General!D66</f>
        <v>100</v>
      </c>
      <c r="F138" s="323">
        <f>SEMAFORO_General!E66</f>
        <v>99.514170040485823</v>
      </c>
    </row>
    <row r="139" spans="2:6" ht="28.8">
      <c r="B139" s="374" t="s">
        <v>60</v>
      </c>
      <c r="C139" s="324">
        <f>SEMAFORO_General!B67</f>
        <v>97.97570850202429</v>
      </c>
      <c r="D139" s="324">
        <f>SEMAFORO_General!C67</f>
        <v>100</v>
      </c>
      <c r="E139" s="324">
        <f>SEMAFORO_General!D67</f>
        <v>100</v>
      </c>
      <c r="F139" s="325">
        <f>SEMAFORO_General!E67</f>
        <v>99.392712550607285</v>
      </c>
    </row>
    <row r="140" spans="2:6" ht="28.8">
      <c r="B140" s="374" t="s">
        <v>62</v>
      </c>
      <c r="C140" s="324">
        <f>SEMAFORO_General!B68</f>
        <v>99.671052631578945</v>
      </c>
      <c r="D140" s="324">
        <f>SEMAFORO_General!C68</f>
        <v>99.50738916256158</v>
      </c>
      <c r="E140" s="324">
        <f>SEMAFORO_General!D68</f>
        <v>100</v>
      </c>
      <c r="F140" s="325">
        <f>SEMAFORO_General!E68</f>
        <v>99.728901996370226</v>
      </c>
    </row>
    <row r="141" spans="2:6" ht="28.8">
      <c r="B141" s="374" t="s">
        <v>63</v>
      </c>
      <c r="C141" s="324">
        <f>SEMAFORO_General!B69</f>
        <v>100</v>
      </c>
      <c r="D141" s="324">
        <f>SEMAFORO_General!C69</f>
        <v>100</v>
      </c>
      <c r="E141" s="324">
        <f>SEMAFORO_General!D69</f>
        <v>100</v>
      </c>
      <c r="F141" s="325">
        <f>SEMAFORO_General!E69</f>
        <v>100</v>
      </c>
    </row>
    <row r="142" spans="2:6" ht="28.8">
      <c r="B142" s="374" t="s">
        <v>64</v>
      </c>
      <c r="C142" s="324">
        <f>SEMAFORO_General!B70</f>
        <v>100</v>
      </c>
      <c r="D142" s="324">
        <f>SEMAFORO_General!C70</f>
        <v>98.522167487684726</v>
      </c>
      <c r="E142" s="324">
        <f>SEMAFORO_General!D70</f>
        <v>100</v>
      </c>
      <c r="F142" s="325">
        <f>SEMAFORO_General!E70</f>
        <v>99.482758620689651</v>
      </c>
    </row>
    <row r="143" spans="2:6" ht="29.4" thickBot="1">
      <c r="B143" s="401" t="s">
        <v>61</v>
      </c>
      <c r="C143" s="326">
        <f>SEMAFORO_General!B71</f>
        <v>98.380566801619423</v>
      </c>
      <c r="D143" s="326">
        <f>SEMAFORO_General!C71</f>
        <v>98.795180722891558</v>
      </c>
      <c r="E143" s="326">
        <f>SEMAFORO_General!D71</f>
        <v>100</v>
      </c>
      <c r="F143" s="327">
        <f>SEMAFORO_General!E71</f>
        <v>99.092483293497864</v>
      </c>
    </row>
    <row r="145" spans="2:6" ht="35.4" customHeight="1" thickBot="1">
      <c r="B145" s="422" t="s">
        <v>193</v>
      </c>
      <c r="C145" s="422"/>
      <c r="D145" s="422"/>
      <c r="E145" s="422"/>
      <c r="F145" s="422"/>
    </row>
    <row r="146" spans="2:6" ht="16.8" thickBot="1">
      <c r="B146" s="370" t="s">
        <v>7</v>
      </c>
      <c r="C146" s="317" t="s">
        <v>0</v>
      </c>
      <c r="D146" s="318" t="s">
        <v>135</v>
      </c>
      <c r="E146" s="319" t="s">
        <v>138</v>
      </c>
      <c r="F146" s="318" t="s">
        <v>182</v>
      </c>
    </row>
    <row r="147" spans="2:6" ht="16.8" thickBot="1">
      <c r="B147" s="402" t="s">
        <v>8</v>
      </c>
      <c r="C147" s="330">
        <f>Avance!N65</f>
        <v>10</v>
      </c>
      <c r="D147" s="330">
        <f>Avance!O65</f>
        <v>1</v>
      </c>
      <c r="E147" s="330">
        <f>Avance!P65</f>
        <v>1</v>
      </c>
      <c r="F147" s="330">
        <f>Avance!Q65</f>
        <v>10</v>
      </c>
    </row>
    <row r="148" spans="2:6" ht="28.8">
      <c r="B148" s="403" t="s">
        <v>59</v>
      </c>
      <c r="C148" s="345">
        <f>Avance!N66</f>
        <v>10</v>
      </c>
      <c r="D148" s="345">
        <f>Avance!O66</f>
        <v>10</v>
      </c>
      <c r="E148" s="345">
        <f>Avance!P66</f>
        <v>2</v>
      </c>
      <c r="F148" s="346">
        <f>Avance!Q66</f>
        <v>10</v>
      </c>
    </row>
    <row r="149" spans="2:6" ht="28.8">
      <c r="B149" s="404" t="s">
        <v>60</v>
      </c>
      <c r="C149" s="345">
        <f>Avance!N67</f>
        <v>10</v>
      </c>
      <c r="D149" s="345">
        <f>Avance!O67</f>
        <v>10</v>
      </c>
      <c r="E149" s="345">
        <f>Avance!P67</f>
        <v>2</v>
      </c>
      <c r="F149" s="346">
        <f>Avance!Q67</f>
        <v>10</v>
      </c>
    </row>
    <row r="150" spans="2:6" ht="28.8">
      <c r="B150" s="404" t="s">
        <v>62</v>
      </c>
      <c r="C150" s="345">
        <f>Avance!N68</f>
        <v>10</v>
      </c>
      <c r="D150" s="345">
        <f>Avance!O68</f>
        <v>10</v>
      </c>
      <c r="E150" s="345">
        <f>Avance!P68</f>
        <v>2</v>
      </c>
      <c r="F150" s="346">
        <f>Avance!Q68</f>
        <v>10</v>
      </c>
    </row>
    <row r="151" spans="2:6" ht="28.8">
      <c r="B151" s="404" t="s">
        <v>63</v>
      </c>
      <c r="C151" s="345">
        <f>Avance!N69</f>
        <v>10</v>
      </c>
      <c r="D151" s="345">
        <f>Avance!O69</f>
        <v>10</v>
      </c>
      <c r="E151" s="345">
        <f>Avance!P69</f>
        <v>2</v>
      </c>
      <c r="F151" s="346">
        <f>Avance!Q69</f>
        <v>10</v>
      </c>
    </row>
    <row r="152" spans="2:6" ht="28.8">
      <c r="B152" s="404" t="s">
        <v>64</v>
      </c>
      <c r="C152" s="345">
        <f>Avance!N70</f>
        <v>10</v>
      </c>
      <c r="D152" s="345">
        <f>Avance!O70</f>
        <v>10</v>
      </c>
      <c r="E152" s="345">
        <f>Avance!P70</f>
        <v>2</v>
      </c>
      <c r="F152" s="346">
        <f>Avance!Q70</f>
        <v>10</v>
      </c>
    </row>
    <row r="153" spans="2:6" ht="29.4" thickBot="1">
      <c r="B153" s="405" t="s">
        <v>61</v>
      </c>
      <c r="C153" s="347">
        <f>Avance!N71</f>
        <v>10</v>
      </c>
      <c r="D153" s="347">
        <f>Avance!O71</f>
        <v>10</v>
      </c>
      <c r="E153" s="347">
        <f>Avance!P71</f>
        <v>1</v>
      </c>
      <c r="F153" s="348">
        <f>Avance!Q71</f>
        <v>10</v>
      </c>
    </row>
    <row r="155" spans="2:6">
      <c r="C155" s="337" t="s">
        <v>19</v>
      </c>
      <c r="D155" s="338" t="s">
        <v>153</v>
      </c>
      <c r="E155" s="339">
        <v>10</v>
      </c>
      <c r="F155" s="338" t="s">
        <v>186</v>
      </c>
    </row>
    <row r="156" spans="2:6">
      <c r="C156" s="340" t="s">
        <v>5</v>
      </c>
      <c r="D156" s="338" t="s">
        <v>184</v>
      </c>
      <c r="E156" s="339">
        <v>2</v>
      </c>
      <c r="F156" s="338" t="s">
        <v>187</v>
      </c>
    </row>
    <row r="157" spans="2:6">
      <c r="C157" s="341" t="s">
        <v>6</v>
      </c>
      <c r="D157" s="338" t="s">
        <v>185</v>
      </c>
      <c r="E157" s="339">
        <v>0</v>
      </c>
      <c r="F157" s="338" t="s">
        <v>188</v>
      </c>
    </row>
    <row r="163" spans="2:6" ht="18.600000000000001" thickBot="1">
      <c r="B163" s="422" t="s">
        <v>191</v>
      </c>
      <c r="C163" s="422"/>
      <c r="D163" s="422"/>
      <c r="E163" s="422"/>
      <c r="F163" s="422"/>
    </row>
    <row r="164" spans="2:6" ht="16.8" thickBot="1">
      <c r="B164" s="370" t="s">
        <v>7</v>
      </c>
      <c r="C164" s="317" t="s">
        <v>0</v>
      </c>
      <c r="D164" s="318" t="s">
        <v>135</v>
      </c>
      <c r="E164" s="319" t="s">
        <v>138</v>
      </c>
      <c r="F164" s="318" t="s">
        <v>182</v>
      </c>
    </row>
    <row r="165" spans="2:6">
      <c r="B165" s="354" t="str">
        <f>SEMAFORO_General!G7</f>
        <v>AGUASCALIENTES</v>
      </c>
      <c r="C165" s="324">
        <f>SEMAFORO_General!H7</f>
        <v>89.759173086534645</v>
      </c>
      <c r="D165" s="324">
        <f>SEMAFORO_General!I7</f>
        <v>93.893742315408005</v>
      </c>
      <c r="E165" s="324">
        <f>SEMAFORO_General!J7</f>
        <v>100</v>
      </c>
      <c r="F165" s="325">
        <f>SEMAFORO_General!K7</f>
        <v>93.973207506450322</v>
      </c>
    </row>
    <row r="166" spans="2:6" ht="17.399999999999999" thickBot="1">
      <c r="B166" s="408" t="str">
        <f>SEMAFORO_General!G6</f>
        <v>NACIONAL</v>
      </c>
      <c r="C166" s="352">
        <f>SEMAFORO_General!H6</f>
        <v>88.795142330780493</v>
      </c>
      <c r="D166" s="352">
        <f>SEMAFORO_General!I6</f>
        <v>92.738621048455187</v>
      </c>
      <c r="E166" s="352">
        <f>SEMAFORO_General!J6</f>
        <v>96.458333333333329</v>
      </c>
      <c r="F166" s="353">
        <f>SEMAFORO_General!K6</f>
        <v>92.288331568488573</v>
      </c>
    </row>
    <row r="168" spans="2:6" ht="18.600000000000001" thickBot="1">
      <c r="B168" s="422" t="s">
        <v>192</v>
      </c>
      <c r="C168" s="422"/>
      <c r="D168" s="422"/>
      <c r="E168" s="422"/>
      <c r="F168" s="422"/>
    </row>
    <row r="169" spans="2:6" ht="16.8" thickBot="1">
      <c r="B169" s="370" t="s">
        <v>7</v>
      </c>
      <c r="C169" s="317" t="s">
        <v>0</v>
      </c>
      <c r="D169" s="318" t="s">
        <v>135</v>
      </c>
      <c r="E169" s="319" t="s">
        <v>138</v>
      </c>
      <c r="F169" s="318" t="s">
        <v>182</v>
      </c>
    </row>
    <row r="170" spans="2:6">
      <c r="B170" s="354" t="str">
        <f>SEMAFORO_General!A7</f>
        <v>AGUASCALIENTES</v>
      </c>
      <c r="C170" s="324">
        <f>SEMAFORO_General!B7</f>
        <v>94.069299834555466</v>
      </c>
      <c r="D170" s="324">
        <f>SEMAFORO_General!C7</f>
        <v>99.979409947936588</v>
      </c>
      <c r="E170" s="324">
        <f>SEMAFORO_General!D7</f>
        <v>100</v>
      </c>
      <c r="F170" s="325">
        <f>SEMAFORO_General!E7</f>
        <v>98.213583432144446</v>
      </c>
    </row>
    <row r="171" spans="2:6" ht="17.399999999999999" thickBot="1">
      <c r="B171" s="408" t="str">
        <f>SEMAFORO_General!A6</f>
        <v>NACIONAL</v>
      </c>
      <c r="C171" s="352">
        <f>SEMAFORO_General!B6</f>
        <v>87.822517929742304</v>
      </c>
      <c r="D171" s="352">
        <f>SEMAFORO_General!C6</f>
        <v>97.020179901163658</v>
      </c>
      <c r="E171" s="352">
        <f>SEMAFORO_General!D6</f>
        <v>95.979166666666657</v>
      </c>
      <c r="F171" s="353">
        <f>SEMAFORO_General!E6</f>
        <v>93.896526677663303</v>
      </c>
    </row>
    <row r="173" spans="2:6" ht="36" customHeight="1" thickBot="1">
      <c r="B173" s="422" t="s">
        <v>193</v>
      </c>
      <c r="C173" s="422"/>
      <c r="D173" s="422"/>
      <c r="E173" s="422"/>
      <c r="F173" s="422"/>
    </row>
    <row r="174" spans="2:6" ht="16.8" thickBot="1">
      <c r="B174" s="370" t="s">
        <v>7</v>
      </c>
      <c r="C174" s="317" t="s">
        <v>0</v>
      </c>
      <c r="D174" s="318" t="s">
        <v>135</v>
      </c>
      <c r="E174" s="319" t="s">
        <v>138</v>
      </c>
      <c r="F174" s="318" t="s">
        <v>182</v>
      </c>
    </row>
    <row r="175" spans="2:6">
      <c r="B175" s="355" t="str">
        <f>Avance!M7</f>
        <v>AGUASCALIENTES</v>
      </c>
      <c r="C175" s="345">
        <f>Avance!N7</f>
        <v>4.3101267480208207</v>
      </c>
      <c r="D175" s="345">
        <f>Avance!O7</f>
        <v>6.0856676325285832</v>
      </c>
      <c r="E175" s="345">
        <f>Avance!P7</f>
        <v>1</v>
      </c>
      <c r="F175" s="346">
        <f>Avance!Q7</f>
        <v>4.2403759256941242</v>
      </c>
    </row>
    <row r="176" spans="2:6" ht="16.8" thickBot="1">
      <c r="B176" s="409" t="str">
        <f>Avance!M6</f>
        <v>NACIONAL</v>
      </c>
      <c r="C176" s="347">
        <f>Avance!N6</f>
        <v>-0.97262440103818903</v>
      </c>
      <c r="D176" s="347">
        <f>Avance!O6</f>
        <v>4.2815588527084714</v>
      </c>
      <c r="E176" s="347">
        <f>Avance!P6</f>
        <v>1</v>
      </c>
      <c r="F176" s="348">
        <f>Avance!Q6</f>
        <v>10</v>
      </c>
    </row>
    <row r="178" spans="2:6">
      <c r="C178" s="337" t="s">
        <v>19</v>
      </c>
      <c r="D178" s="338" t="s">
        <v>153</v>
      </c>
      <c r="E178" s="339">
        <v>10</v>
      </c>
      <c r="F178" s="338" t="s">
        <v>186</v>
      </c>
    </row>
    <row r="179" spans="2:6">
      <c r="C179" s="349" t="s">
        <v>5</v>
      </c>
      <c r="D179" s="338" t="s">
        <v>184</v>
      </c>
      <c r="E179" s="339">
        <v>2</v>
      </c>
      <c r="F179" s="356" t="s">
        <v>187</v>
      </c>
    </row>
    <row r="180" spans="2:6">
      <c r="C180" s="341" t="s">
        <v>6</v>
      </c>
      <c r="D180" s="338" t="s">
        <v>185</v>
      </c>
      <c r="E180" s="339">
        <v>0</v>
      </c>
      <c r="F180" s="338" t="s">
        <v>188</v>
      </c>
    </row>
    <row r="183" spans="2:6" ht="28.8" customHeight="1" thickBot="1">
      <c r="B183" s="422" t="s">
        <v>191</v>
      </c>
      <c r="C183" s="422"/>
      <c r="D183" s="422"/>
      <c r="E183" s="422"/>
      <c r="F183" s="422"/>
    </row>
    <row r="184" spans="2:6" ht="16.8" thickBot="1">
      <c r="B184" s="370" t="s">
        <v>7</v>
      </c>
      <c r="C184" s="317" t="s">
        <v>0</v>
      </c>
      <c r="D184" s="318" t="s">
        <v>135</v>
      </c>
      <c r="E184" s="319" t="s">
        <v>138</v>
      </c>
      <c r="F184" s="318" t="s">
        <v>182</v>
      </c>
    </row>
    <row r="185" spans="2:6">
      <c r="B185" s="354" t="str">
        <f>SEMAFORO_General!G8</f>
        <v>BAJA CALIFORNIA</v>
      </c>
      <c r="C185" s="324">
        <f>SEMAFORO_General!H8</f>
        <v>83.772126570497903</v>
      </c>
      <c r="D185" s="324">
        <f>SEMAFORO_General!I8</f>
        <v>91.479179975608332</v>
      </c>
      <c r="E185" s="324">
        <f>SEMAFORO_General!J8</f>
        <v>100</v>
      </c>
      <c r="F185" s="325">
        <f>SEMAFORO_General!K8</f>
        <v>90.911916289917599</v>
      </c>
    </row>
    <row r="186" spans="2:6" ht="17.399999999999999" thickBot="1">
      <c r="B186" s="408" t="str">
        <f>SEMAFORO_General!G6</f>
        <v>NACIONAL</v>
      </c>
      <c r="C186" s="352">
        <f>SEMAFORO_General!H6</f>
        <v>88.795142330780493</v>
      </c>
      <c r="D186" s="352">
        <f>SEMAFORO_General!I6</f>
        <v>92.738621048455187</v>
      </c>
      <c r="E186" s="352">
        <f>SEMAFORO_General!J6</f>
        <v>96.458333333333329</v>
      </c>
      <c r="F186" s="353">
        <f>SEMAFORO_General!K6</f>
        <v>92.288331568488573</v>
      </c>
    </row>
    <row r="188" spans="2:6" ht="22.2" customHeight="1" thickBot="1">
      <c r="B188" s="422" t="s">
        <v>192</v>
      </c>
      <c r="C188" s="422"/>
      <c r="D188" s="422"/>
      <c r="E188" s="422"/>
      <c r="F188" s="422"/>
    </row>
    <row r="189" spans="2:6" ht="16.8" thickBot="1">
      <c r="B189" s="370" t="s">
        <v>7</v>
      </c>
      <c r="C189" s="317" t="s">
        <v>0</v>
      </c>
      <c r="D189" s="318" t="s">
        <v>135</v>
      </c>
      <c r="E189" s="319" t="s">
        <v>138</v>
      </c>
      <c r="F189" s="318" t="s">
        <v>182</v>
      </c>
    </row>
    <row r="190" spans="2:6">
      <c r="B190" s="354" t="str">
        <f>SEMAFORO_General!A8</f>
        <v>BAJA CALIFORNIA</v>
      </c>
      <c r="C190" s="324">
        <f>SEMAFORO_General!B8</f>
        <v>90.200258463482072</v>
      </c>
      <c r="D190" s="324">
        <f>SEMAFORO_General!C8</f>
        <v>99.431426941313035</v>
      </c>
      <c r="E190" s="324">
        <f>SEMAFORO_General!D8</f>
        <v>100</v>
      </c>
      <c r="F190" s="325">
        <f>SEMAFORO_General!E8</f>
        <v>96.861076968504179</v>
      </c>
    </row>
    <row r="191" spans="2:6" ht="17.399999999999999" thickBot="1">
      <c r="B191" s="408" t="str">
        <f>SEMAFORO_General!A6</f>
        <v>NACIONAL</v>
      </c>
      <c r="C191" s="352">
        <f>SEMAFORO_General!B6</f>
        <v>87.822517929742304</v>
      </c>
      <c r="D191" s="352">
        <f>SEMAFORO_General!C6</f>
        <v>97.020179901163658</v>
      </c>
      <c r="E191" s="352">
        <f>SEMAFORO_General!D6</f>
        <v>95.979166666666657</v>
      </c>
      <c r="F191" s="353">
        <f>SEMAFORO_General!E6</f>
        <v>93.896526677663303</v>
      </c>
    </row>
    <row r="193" spans="2:6" ht="33.6" customHeight="1" thickBot="1">
      <c r="B193" s="422" t="s">
        <v>193</v>
      </c>
      <c r="C193" s="422"/>
      <c r="D193" s="422"/>
      <c r="E193" s="422"/>
      <c r="F193" s="422"/>
    </row>
    <row r="194" spans="2:6" ht="16.8" thickBot="1">
      <c r="B194" s="370" t="s">
        <v>7</v>
      </c>
      <c r="C194" s="317" t="s">
        <v>0</v>
      </c>
      <c r="D194" s="318" t="s">
        <v>135</v>
      </c>
      <c r="E194" s="319" t="s">
        <v>138</v>
      </c>
      <c r="F194" s="318" t="s">
        <v>182</v>
      </c>
    </row>
    <row r="195" spans="2:6">
      <c r="B195" s="355" t="str">
        <f>Avance!M8</f>
        <v>BAJA CALIFORNIA</v>
      </c>
      <c r="C195" s="345">
        <f>Avance!N8</f>
        <v>6.4281318929841689</v>
      </c>
      <c r="D195" s="345">
        <f>Avance!O8</f>
        <v>7.9522469657047026</v>
      </c>
      <c r="E195" s="345">
        <f>Avance!P8</f>
        <v>1</v>
      </c>
      <c r="F195" s="346">
        <f>Avance!Q8</f>
        <v>5.9491606785865798</v>
      </c>
    </row>
    <row r="196" spans="2:6" ht="16.8" thickBot="1">
      <c r="B196" s="409" t="str">
        <f>Avance!M6</f>
        <v>NACIONAL</v>
      </c>
      <c r="C196" s="347">
        <f>Avance!N6</f>
        <v>-0.97262440103818903</v>
      </c>
      <c r="D196" s="347">
        <f>Avance!O6</f>
        <v>4.2815588527084714</v>
      </c>
      <c r="E196" s="347">
        <f>Avance!P6</f>
        <v>1</v>
      </c>
      <c r="F196" s="348">
        <f>Avance!Q6</f>
        <v>10</v>
      </c>
    </row>
    <row r="198" spans="2:6">
      <c r="C198" s="337" t="s">
        <v>19</v>
      </c>
      <c r="D198" s="338" t="s">
        <v>153</v>
      </c>
      <c r="E198" s="339">
        <v>10</v>
      </c>
      <c r="F198" s="338" t="s">
        <v>186</v>
      </c>
    </row>
    <row r="199" spans="2:6">
      <c r="C199" s="340" t="s">
        <v>5</v>
      </c>
      <c r="D199" s="338" t="s">
        <v>184</v>
      </c>
      <c r="E199" s="339">
        <v>2</v>
      </c>
      <c r="F199" s="338" t="s">
        <v>187</v>
      </c>
    </row>
    <row r="200" spans="2:6">
      <c r="C200" s="341" t="s">
        <v>6</v>
      </c>
      <c r="D200" s="338" t="s">
        <v>185</v>
      </c>
      <c r="E200" s="339">
        <v>0</v>
      </c>
      <c r="F200" s="338" t="s">
        <v>188</v>
      </c>
    </row>
    <row r="203" spans="2:6" ht="33" customHeight="1" thickBot="1">
      <c r="B203" s="422" t="s">
        <v>191</v>
      </c>
      <c r="C203" s="422"/>
      <c r="D203" s="422"/>
      <c r="E203" s="422"/>
      <c r="F203" s="422"/>
    </row>
    <row r="204" spans="2:6" ht="16.8" thickBot="1">
      <c r="B204" s="370" t="s">
        <v>7</v>
      </c>
      <c r="C204" s="317" t="s">
        <v>0</v>
      </c>
      <c r="D204" s="318" t="s">
        <v>135</v>
      </c>
      <c r="E204" s="319" t="s">
        <v>138</v>
      </c>
      <c r="F204" s="318" t="s">
        <v>182</v>
      </c>
    </row>
    <row r="205" spans="2:6">
      <c r="B205" s="354" t="str">
        <f>SEMAFORO_General!G9</f>
        <v>BAJA CALIFORNIA SUR</v>
      </c>
      <c r="C205" s="324">
        <f>SEMAFORO_General!H9</f>
        <v>94.829123180216726</v>
      </c>
      <c r="D205" s="324">
        <f>SEMAFORO_General!I9</f>
        <v>92.834902100957137</v>
      </c>
      <c r="E205" s="324">
        <f>SEMAFORO_General!J9</f>
        <v>97.333333333333329</v>
      </c>
      <c r="F205" s="325">
        <f>SEMAFORO_General!K9</f>
        <v>94.657487286792033</v>
      </c>
    </row>
    <row r="206" spans="2:6" ht="17.399999999999999" thickBot="1">
      <c r="B206" s="408" t="str">
        <f>SEMAFORO_General!G6</f>
        <v>NACIONAL</v>
      </c>
      <c r="C206" s="352">
        <f>SEMAFORO_General!H6</f>
        <v>88.795142330780493</v>
      </c>
      <c r="D206" s="352">
        <f>SEMAFORO_General!I6</f>
        <v>92.738621048455187</v>
      </c>
      <c r="E206" s="352">
        <f>SEMAFORO_General!J6</f>
        <v>96.458333333333329</v>
      </c>
      <c r="F206" s="353">
        <f>SEMAFORO_General!K6</f>
        <v>92.288331568488573</v>
      </c>
    </row>
    <row r="208" spans="2:6" ht="33.6" customHeight="1" thickBot="1">
      <c r="B208" s="422" t="s">
        <v>192</v>
      </c>
      <c r="C208" s="422"/>
      <c r="D208" s="422"/>
      <c r="E208" s="422"/>
      <c r="F208" s="422"/>
    </row>
    <row r="209" spans="2:6" ht="16.8" thickBot="1">
      <c r="B209" s="370" t="s">
        <v>7</v>
      </c>
      <c r="C209" s="317" t="s">
        <v>0</v>
      </c>
      <c r="D209" s="318" t="s">
        <v>135</v>
      </c>
      <c r="E209" s="319" t="s">
        <v>138</v>
      </c>
      <c r="F209" s="318" t="s">
        <v>182</v>
      </c>
    </row>
    <row r="210" spans="2:6">
      <c r="B210" s="354" t="str">
        <f>SEMAFORO_General!A9</f>
        <v>BAJA CALIFORNIA SUR</v>
      </c>
      <c r="C210" s="324">
        <f>SEMAFORO_General!B9</f>
        <v>86.735491351947218</v>
      </c>
      <c r="D210" s="324">
        <f>SEMAFORO_General!C9</f>
        <v>99.865904160915008</v>
      </c>
      <c r="E210" s="324">
        <f>SEMAFORO_General!D9</f>
        <v>100</v>
      </c>
      <c r="F210" s="325">
        <f>SEMAFORO_General!E9</f>
        <v>95.973713861904415</v>
      </c>
    </row>
    <row r="211" spans="2:6" ht="17.399999999999999" thickBot="1">
      <c r="B211" s="408" t="str">
        <f>SEMAFORO_General!A6</f>
        <v>NACIONAL</v>
      </c>
      <c r="C211" s="352">
        <f>SEMAFORO_General!B6</f>
        <v>87.822517929742304</v>
      </c>
      <c r="D211" s="352">
        <f>SEMAFORO_General!C6</f>
        <v>97.020179901163658</v>
      </c>
      <c r="E211" s="352">
        <f>SEMAFORO_General!D6</f>
        <v>95.979166666666657</v>
      </c>
      <c r="F211" s="353">
        <f>SEMAFORO_General!E6</f>
        <v>93.896526677663303</v>
      </c>
    </row>
    <row r="213" spans="2:6" ht="37.799999999999997" customHeight="1" thickBot="1">
      <c r="B213" s="422" t="s">
        <v>193</v>
      </c>
      <c r="C213" s="422"/>
      <c r="D213" s="422"/>
      <c r="E213" s="422"/>
      <c r="F213" s="422"/>
    </row>
    <row r="214" spans="2:6" ht="16.8" thickBot="1">
      <c r="B214" s="370" t="s">
        <v>7</v>
      </c>
      <c r="C214" s="317" t="s">
        <v>0</v>
      </c>
      <c r="D214" s="318" t="s">
        <v>135</v>
      </c>
      <c r="E214" s="319" t="s">
        <v>138</v>
      </c>
      <c r="F214" s="318" t="s">
        <v>182</v>
      </c>
    </row>
    <row r="215" spans="2:6">
      <c r="B215" s="355" t="str">
        <f>Avance!M9</f>
        <v>BAJA CALIFORNIA SUR</v>
      </c>
      <c r="C215" s="345">
        <f>Avance!N9</f>
        <v>-8.0936318282695083</v>
      </c>
      <c r="D215" s="345">
        <f>Avance!O9</f>
        <v>7.0310020599578706</v>
      </c>
      <c r="E215" s="345">
        <f>Avance!P9</f>
        <v>10</v>
      </c>
      <c r="F215" s="346">
        <f>Avance!Q9</f>
        <v>10</v>
      </c>
    </row>
    <row r="216" spans="2:6" ht="16.8" thickBot="1">
      <c r="B216" s="409" t="str">
        <f>Avance!M6</f>
        <v>NACIONAL</v>
      </c>
      <c r="C216" s="347">
        <f>Avance!N6</f>
        <v>-0.97262440103818903</v>
      </c>
      <c r="D216" s="347">
        <f>Avance!O6</f>
        <v>4.2815588527084714</v>
      </c>
      <c r="E216" s="347">
        <f>Avance!P6</f>
        <v>1</v>
      </c>
      <c r="F216" s="348">
        <f>Avance!Q6</f>
        <v>10</v>
      </c>
    </row>
    <row r="218" spans="2:6">
      <c r="C218" s="337" t="s">
        <v>19</v>
      </c>
      <c r="D218" s="338" t="s">
        <v>153</v>
      </c>
      <c r="E218" s="339">
        <v>10</v>
      </c>
      <c r="F218" s="338" t="s">
        <v>186</v>
      </c>
    </row>
    <row r="219" spans="2:6">
      <c r="C219" s="340" t="s">
        <v>5</v>
      </c>
      <c r="D219" s="338" t="s">
        <v>184</v>
      </c>
      <c r="E219" s="339">
        <v>2</v>
      </c>
      <c r="F219" s="356" t="s">
        <v>187</v>
      </c>
    </row>
    <row r="220" spans="2:6">
      <c r="C220" s="341" t="s">
        <v>6</v>
      </c>
      <c r="D220" s="338" t="s">
        <v>185</v>
      </c>
      <c r="E220" s="339">
        <v>0</v>
      </c>
      <c r="F220" s="338" t="s">
        <v>188</v>
      </c>
    </row>
    <row r="223" spans="2:6" ht="30.6" customHeight="1" thickBot="1">
      <c r="B223" s="422" t="s">
        <v>191</v>
      </c>
      <c r="C223" s="422"/>
      <c r="D223" s="422"/>
      <c r="E223" s="422"/>
      <c r="F223" s="422"/>
    </row>
    <row r="224" spans="2:6" ht="16.8" thickBot="1">
      <c r="B224" s="370" t="s">
        <v>7</v>
      </c>
      <c r="C224" s="317" t="s">
        <v>0</v>
      </c>
      <c r="D224" s="318" t="s">
        <v>135</v>
      </c>
      <c r="E224" s="319" t="s">
        <v>138</v>
      </c>
      <c r="F224" s="318" t="s">
        <v>182</v>
      </c>
    </row>
    <row r="225" spans="2:6">
      <c r="B225" s="354" t="str">
        <f>SEMAFORO_General!G10</f>
        <v>CAMPECHE</v>
      </c>
      <c r="C225" s="324">
        <f>SEMAFORO_General!H10</f>
        <v>82.581433224755699</v>
      </c>
      <c r="D225" s="324">
        <f>SEMAFORO_General!I10</f>
        <v>92.316078633359083</v>
      </c>
      <c r="E225" s="324">
        <f>SEMAFORO_General!J10</f>
        <v>100</v>
      </c>
      <c r="F225" s="325">
        <f>SEMAFORO_General!K10</f>
        <v>90.829933082008125</v>
      </c>
    </row>
    <row r="226" spans="2:6" ht="17.399999999999999" thickBot="1">
      <c r="B226" s="408" t="str">
        <f>SEMAFORO_General!G6</f>
        <v>NACIONAL</v>
      </c>
      <c r="C226" s="352">
        <f>SEMAFORO_General!H6</f>
        <v>88.795142330780493</v>
      </c>
      <c r="D226" s="352">
        <f>SEMAFORO_General!I6</f>
        <v>92.738621048455187</v>
      </c>
      <c r="E226" s="352">
        <f>SEMAFORO_General!J6</f>
        <v>96.458333333333329</v>
      </c>
      <c r="F226" s="353">
        <f>SEMAFORO_General!K6</f>
        <v>92.288331568488573</v>
      </c>
    </row>
    <row r="228" spans="2:6" ht="31.2" customHeight="1" thickBot="1">
      <c r="B228" s="422" t="s">
        <v>192</v>
      </c>
      <c r="C228" s="422"/>
      <c r="D228" s="422"/>
      <c r="E228" s="422"/>
      <c r="F228" s="422"/>
    </row>
    <row r="229" spans="2:6" ht="16.8" thickBot="1">
      <c r="B229" s="370" t="s">
        <v>7</v>
      </c>
      <c r="C229" s="317" t="s">
        <v>0</v>
      </c>
      <c r="D229" s="318" t="s">
        <v>135</v>
      </c>
      <c r="E229" s="319" t="s">
        <v>138</v>
      </c>
      <c r="F229" s="318" t="s">
        <v>182</v>
      </c>
    </row>
    <row r="230" spans="2:6">
      <c r="B230" s="354" t="str">
        <f>SEMAFORO_General!A10</f>
        <v>CAMPECHE</v>
      </c>
      <c r="C230" s="324">
        <f>SEMAFORO_General!B10</f>
        <v>81.457236247709034</v>
      </c>
      <c r="D230" s="324">
        <f>SEMAFORO_General!C10</f>
        <v>99.943692025012595</v>
      </c>
      <c r="E230" s="324">
        <f>SEMAFORO_General!D10</f>
        <v>100</v>
      </c>
      <c r="F230" s="325">
        <f>SEMAFORO_General!E10</f>
        <v>94.417463083067119</v>
      </c>
    </row>
    <row r="231" spans="2:6" ht="17.399999999999999" thickBot="1">
      <c r="B231" s="408" t="str">
        <f>SEMAFORO_General!A6</f>
        <v>NACIONAL</v>
      </c>
      <c r="C231" s="352">
        <f>SEMAFORO_General!B6</f>
        <v>87.822517929742304</v>
      </c>
      <c r="D231" s="352">
        <f>SEMAFORO_General!C6</f>
        <v>97.020179901163658</v>
      </c>
      <c r="E231" s="352">
        <f>SEMAFORO_General!D6</f>
        <v>95.979166666666657</v>
      </c>
      <c r="F231" s="353">
        <f>SEMAFORO_General!E6</f>
        <v>93.896526677663303</v>
      </c>
    </row>
    <row r="233" spans="2:6" ht="34.799999999999997" customHeight="1" thickBot="1">
      <c r="B233" s="422" t="s">
        <v>193</v>
      </c>
      <c r="C233" s="422"/>
      <c r="D233" s="422"/>
      <c r="E233" s="422"/>
      <c r="F233" s="422"/>
    </row>
    <row r="234" spans="2:6" ht="16.8" thickBot="1">
      <c r="B234" s="370" t="s">
        <v>7</v>
      </c>
      <c r="C234" s="317" t="s">
        <v>0</v>
      </c>
      <c r="D234" s="318" t="s">
        <v>135</v>
      </c>
      <c r="E234" s="319" t="s">
        <v>138</v>
      </c>
      <c r="F234" s="318" t="s">
        <v>182</v>
      </c>
    </row>
    <row r="235" spans="2:6">
      <c r="B235" s="355" t="str">
        <f>Avance!M10</f>
        <v>CAMPECHE</v>
      </c>
      <c r="C235" s="345">
        <f>Avance!N10</f>
        <v>-1.1241969770466653</v>
      </c>
      <c r="D235" s="345">
        <f>Avance!O10</f>
        <v>7.6276133916535116</v>
      </c>
      <c r="E235" s="345">
        <f>Avance!P10</f>
        <v>1</v>
      </c>
      <c r="F235" s="346">
        <f>Avance!Q10</f>
        <v>3.5875300010589939</v>
      </c>
    </row>
    <row r="236" spans="2:6" ht="16.8" thickBot="1">
      <c r="B236" s="409" t="str">
        <f>Avance!M6</f>
        <v>NACIONAL</v>
      </c>
      <c r="C236" s="347">
        <f>Avance!N6</f>
        <v>-0.97262440103818903</v>
      </c>
      <c r="D236" s="347">
        <f>Avance!O6</f>
        <v>4.2815588527084714</v>
      </c>
      <c r="E236" s="347">
        <f>Avance!P6</f>
        <v>1</v>
      </c>
      <c r="F236" s="348">
        <f>Avance!Q6</f>
        <v>10</v>
      </c>
    </row>
    <row r="238" spans="2:6">
      <c r="C238" s="337" t="s">
        <v>19</v>
      </c>
      <c r="D238" s="338" t="s">
        <v>153</v>
      </c>
      <c r="E238" s="339">
        <v>10</v>
      </c>
      <c r="F238" s="338" t="s">
        <v>186</v>
      </c>
    </row>
    <row r="239" spans="2:6">
      <c r="C239" s="340" t="s">
        <v>5</v>
      </c>
      <c r="D239" s="338" t="s">
        <v>184</v>
      </c>
      <c r="E239" s="339">
        <v>2</v>
      </c>
      <c r="F239" s="338" t="s">
        <v>187</v>
      </c>
    </row>
    <row r="240" spans="2:6">
      <c r="C240" s="341" t="s">
        <v>6</v>
      </c>
      <c r="D240" s="338" t="s">
        <v>185</v>
      </c>
      <c r="E240" s="339">
        <v>0</v>
      </c>
      <c r="F240" s="338" t="s">
        <v>188</v>
      </c>
    </row>
    <row r="242" spans="2:6" ht="33" customHeight="1" thickBot="1">
      <c r="B242" s="422" t="s">
        <v>191</v>
      </c>
      <c r="C242" s="422"/>
      <c r="D242" s="422"/>
      <c r="E242" s="422"/>
      <c r="F242" s="422"/>
    </row>
    <row r="243" spans="2:6" ht="16.8" thickBot="1">
      <c r="B243" s="370" t="s">
        <v>7</v>
      </c>
      <c r="C243" s="317" t="s">
        <v>0</v>
      </c>
      <c r="D243" s="318" t="s">
        <v>135</v>
      </c>
      <c r="E243" s="319" t="s">
        <v>138</v>
      </c>
      <c r="F243" s="318" t="s">
        <v>182</v>
      </c>
    </row>
    <row r="244" spans="2:6">
      <c r="B244" s="354" t="str">
        <f>SEMAFORO_General!G11</f>
        <v xml:space="preserve">COAHUILA </v>
      </c>
      <c r="C244" s="324">
        <f>SEMAFORO_General!H11</f>
        <v>79.659174809989139</v>
      </c>
      <c r="D244" s="324">
        <f>SEMAFORO_General!I11</f>
        <v>91.989668515659247</v>
      </c>
      <c r="E244" s="324">
        <f>SEMAFORO_General!J11</f>
        <v>100</v>
      </c>
      <c r="F244" s="325">
        <f>SEMAFORO_General!K11</f>
        <v>89.676578589759899</v>
      </c>
    </row>
    <row r="245" spans="2:6" ht="17.399999999999999" thickBot="1">
      <c r="B245" s="408" t="str">
        <f>SEMAFORO_General!G6</f>
        <v>NACIONAL</v>
      </c>
      <c r="C245" s="352">
        <f>SEMAFORO_General!H6</f>
        <v>88.795142330780493</v>
      </c>
      <c r="D245" s="352">
        <f>SEMAFORO_General!I6</f>
        <v>92.738621048455187</v>
      </c>
      <c r="E245" s="352">
        <f>SEMAFORO_General!J6</f>
        <v>96.458333333333329</v>
      </c>
      <c r="F245" s="353">
        <f>SEMAFORO_General!K6</f>
        <v>92.288331568488573</v>
      </c>
    </row>
    <row r="247" spans="2:6" ht="30" customHeight="1" thickBot="1">
      <c r="B247" s="422" t="s">
        <v>192</v>
      </c>
      <c r="C247" s="422"/>
      <c r="D247" s="422"/>
      <c r="E247" s="422"/>
      <c r="F247" s="422"/>
    </row>
    <row r="248" spans="2:6" ht="16.8" thickBot="1">
      <c r="B248" s="370" t="s">
        <v>7</v>
      </c>
      <c r="C248" s="317" t="s">
        <v>0</v>
      </c>
      <c r="D248" s="318" t="s">
        <v>135</v>
      </c>
      <c r="E248" s="319" t="s">
        <v>138</v>
      </c>
      <c r="F248" s="318" t="s">
        <v>182</v>
      </c>
    </row>
    <row r="249" spans="2:6">
      <c r="B249" s="354" t="str">
        <f>SEMAFORO_General!A11</f>
        <v xml:space="preserve">COAHUILA </v>
      </c>
      <c r="C249" s="324">
        <f>SEMAFORO_General!B11</f>
        <v>86.44477209536538</v>
      </c>
      <c r="D249" s="324">
        <f>SEMAFORO_General!C11</f>
        <v>99.819000156866537</v>
      </c>
      <c r="E249" s="324">
        <f>SEMAFORO_General!D11</f>
        <v>100</v>
      </c>
      <c r="F249" s="325">
        <f>SEMAFORO_General!E11</f>
        <v>95.870081683512893</v>
      </c>
    </row>
    <row r="250" spans="2:6" ht="17.399999999999999" thickBot="1">
      <c r="B250" s="408" t="str">
        <f>SEMAFORO_General!A6</f>
        <v>NACIONAL</v>
      </c>
      <c r="C250" s="352">
        <f>SEMAFORO_General!B6</f>
        <v>87.822517929742304</v>
      </c>
      <c r="D250" s="352">
        <f>SEMAFORO_General!C6</f>
        <v>97.020179901163658</v>
      </c>
      <c r="E250" s="352">
        <f>SEMAFORO_General!D6</f>
        <v>95.979166666666657</v>
      </c>
      <c r="F250" s="353">
        <f>SEMAFORO_General!E6</f>
        <v>93.896526677663303</v>
      </c>
    </row>
    <row r="252" spans="2:6" ht="33.6" customHeight="1" thickBot="1">
      <c r="B252" s="422" t="s">
        <v>193</v>
      </c>
      <c r="C252" s="422"/>
      <c r="D252" s="422"/>
      <c r="E252" s="422"/>
      <c r="F252" s="422"/>
    </row>
    <row r="253" spans="2:6" ht="16.8" thickBot="1">
      <c r="B253" s="370" t="s">
        <v>7</v>
      </c>
      <c r="C253" s="317" t="s">
        <v>0</v>
      </c>
      <c r="D253" s="318" t="s">
        <v>135</v>
      </c>
      <c r="E253" s="319" t="s">
        <v>138</v>
      </c>
      <c r="F253" s="318" t="s">
        <v>182</v>
      </c>
    </row>
    <row r="254" spans="2:6">
      <c r="B254" s="355" t="str">
        <f>Avance!M11</f>
        <v xml:space="preserve">COAHUILA </v>
      </c>
      <c r="C254" s="345">
        <f>Avance!N11</f>
        <v>6.785597285376241</v>
      </c>
      <c r="D254" s="345">
        <f>Avance!O11</f>
        <v>7.8293316412072897</v>
      </c>
      <c r="E254" s="345">
        <f>Avance!P11</f>
        <v>1</v>
      </c>
      <c r="F254" s="346">
        <f>Avance!Q11</f>
        <v>6.1935030937529945</v>
      </c>
    </row>
    <row r="255" spans="2:6" ht="16.8" thickBot="1">
      <c r="B255" s="409" t="str">
        <f>Avance!M6</f>
        <v>NACIONAL</v>
      </c>
      <c r="C255" s="347">
        <f>Avance!N6</f>
        <v>-0.97262440103818903</v>
      </c>
      <c r="D255" s="347">
        <f>Avance!O6</f>
        <v>4.2815588527084714</v>
      </c>
      <c r="E255" s="347">
        <f>Avance!P6</f>
        <v>1</v>
      </c>
      <c r="F255" s="348">
        <f>Avance!Q6</f>
        <v>10</v>
      </c>
    </row>
    <row r="257" spans="2:6">
      <c r="C257" s="337" t="s">
        <v>19</v>
      </c>
      <c r="D257" s="338" t="s">
        <v>153</v>
      </c>
      <c r="E257" s="339">
        <v>10</v>
      </c>
      <c r="F257" s="338" t="s">
        <v>186</v>
      </c>
    </row>
    <row r="258" spans="2:6">
      <c r="C258" s="340" t="s">
        <v>5</v>
      </c>
      <c r="D258" s="338" t="s">
        <v>184</v>
      </c>
      <c r="E258" s="339">
        <v>2</v>
      </c>
      <c r="F258" s="338" t="s">
        <v>187</v>
      </c>
    </row>
    <row r="259" spans="2:6">
      <c r="C259" s="341" t="s">
        <v>6</v>
      </c>
      <c r="D259" s="338" t="s">
        <v>185</v>
      </c>
      <c r="E259" s="339">
        <v>0</v>
      </c>
      <c r="F259" s="338" t="s">
        <v>188</v>
      </c>
    </row>
    <row r="262" spans="2:6" ht="28.2" customHeight="1" thickBot="1">
      <c r="B262" s="422" t="s">
        <v>191</v>
      </c>
      <c r="C262" s="422"/>
      <c r="D262" s="422"/>
      <c r="E262" s="422"/>
      <c r="F262" s="422"/>
    </row>
    <row r="263" spans="2:6" ht="16.8" thickBot="1">
      <c r="B263" s="370" t="s">
        <v>7</v>
      </c>
      <c r="C263" s="317" t="s">
        <v>0</v>
      </c>
      <c r="D263" s="318" t="s">
        <v>135</v>
      </c>
      <c r="E263" s="319" t="s">
        <v>138</v>
      </c>
      <c r="F263" s="318" t="s">
        <v>182</v>
      </c>
    </row>
    <row r="264" spans="2:6">
      <c r="B264" s="406" t="str">
        <f>SEMAFORO_General!G12</f>
        <v>COLIMA</v>
      </c>
      <c r="C264" s="324">
        <f>SEMAFORO_General!H12</f>
        <v>89.570058425107277</v>
      </c>
      <c r="D264" s="324">
        <f>SEMAFORO_General!I12</f>
        <v>91.262637553717369</v>
      </c>
      <c r="E264" s="324">
        <f>SEMAFORO_General!J12</f>
        <v>100</v>
      </c>
      <c r="F264" s="325">
        <f>SEMAFORO_General!K12</f>
        <v>92.854575470274483</v>
      </c>
    </row>
    <row r="265" spans="2:6" ht="17.399999999999999" thickBot="1">
      <c r="B265" s="407" t="str">
        <f>SEMAFORO_General!G6</f>
        <v>NACIONAL</v>
      </c>
      <c r="C265" s="352">
        <f>SEMAFORO_General!H6</f>
        <v>88.795142330780493</v>
      </c>
      <c r="D265" s="352">
        <f>SEMAFORO_General!I6</f>
        <v>92.738621048455187</v>
      </c>
      <c r="E265" s="352">
        <f>SEMAFORO_General!J6</f>
        <v>96.458333333333329</v>
      </c>
      <c r="F265" s="353">
        <f>SEMAFORO_General!K6</f>
        <v>92.288331568488573</v>
      </c>
    </row>
    <row r="267" spans="2:6" ht="31.8" customHeight="1" thickBot="1">
      <c r="B267" s="422" t="s">
        <v>192</v>
      </c>
      <c r="C267" s="422"/>
      <c r="D267" s="422"/>
      <c r="E267" s="422"/>
      <c r="F267" s="422"/>
    </row>
    <row r="268" spans="2:6" ht="16.8" thickBot="1">
      <c r="B268" s="370" t="s">
        <v>7</v>
      </c>
      <c r="C268" s="317" t="s">
        <v>0</v>
      </c>
      <c r="D268" s="318" t="s">
        <v>135</v>
      </c>
      <c r="E268" s="319" t="s">
        <v>138</v>
      </c>
      <c r="F268" s="318" t="s">
        <v>182</v>
      </c>
    </row>
    <row r="269" spans="2:6">
      <c r="B269" s="406" t="str">
        <f>SEMAFORO_General!A12</f>
        <v>COLIMA</v>
      </c>
      <c r="C269" s="324">
        <f>SEMAFORO_General!B12</f>
        <v>87.204041622681345</v>
      </c>
      <c r="D269" s="324">
        <f>SEMAFORO_General!C12</f>
        <v>99.960204620605325</v>
      </c>
      <c r="E269" s="324">
        <f>SEMAFORO_General!D12</f>
        <v>100</v>
      </c>
      <c r="F269" s="325">
        <f>SEMAFORO_General!E12</f>
        <v>96.147284104016265</v>
      </c>
    </row>
    <row r="270" spans="2:6" ht="17.399999999999999" thickBot="1">
      <c r="B270" s="407" t="str">
        <f>SEMAFORO_General!A6</f>
        <v>NACIONAL</v>
      </c>
      <c r="C270" s="352">
        <f>SEMAFORO_General!B6</f>
        <v>87.822517929742304</v>
      </c>
      <c r="D270" s="352">
        <f>SEMAFORO_General!C6</f>
        <v>97.020179901163658</v>
      </c>
      <c r="E270" s="352">
        <f>SEMAFORO_General!D6</f>
        <v>95.979166666666657</v>
      </c>
      <c r="F270" s="353">
        <f>SEMAFORO_General!E6</f>
        <v>93.896526677663303</v>
      </c>
    </row>
    <row r="272" spans="2:6" ht="36" customHeight="1" thickBot="1">
      <c r="B272" s="422" t="s">
        <v>193</v>
      </c>
      <c r="C272" s="422"/>
      <c r="D272" s="422"/>
      <c r="E272" s="422"/>
      <c r="F272" s="422"/>
    </row>
    <row r="273" spans="2:6" ht="16.8" thickBot="1">
      <c r="B273" s="370" t="s">
        <v>7</v>
      </c>
      <c r="C273" s="317" t="s">
        <v>0</v>
      </c>
      <c r="D273" s="318" t="s">
        <v>135</v>
      </c>
      <c r="E273" s="319" t="s">
        <v>138</v>
      </c>
      <c r="F273" s="318" t="s">
        <v>182</v>
      </c>
    </row>
    <row r="274" spans="2:6">
      <c r="B274" s="355" t="str">
        <f>Avance!M12</f>
        <v>COLIMA</v>
      </c>
      <c r="C274" s="345">
        <f>Avance!N12</f>
        <v>0</v>
      </c>
      <c r="D274" s="345">
        <f>Avance!O12</f>
        <v>8.6975670668879559</v>
      </c>
      <c r="E274" s="345">
        <f>Avance!P12</f>
        <v>1</v>
      </c>
      <c r="F274" s="346">
        <f>Avance!Q12</f>
        <v>3.2927086337417819</v>
      </c>
    </row>
    <row r="275" spans="2:6" ht="16.8" thickBot="1">
      <c r="B275" s="409" t="str">
        <f>Avance!M6</f>
        <v>NACIONAL</v>
      </c>
      <c r="C275" s="347">
        <f>Avance!N6</f>
        <v>-0.97262440103818903</v>
      </c>
      <c r="D275" s="347">
        <f>Avance!O6</f>
        <v>4.2815588527084714</v>
      </c>
      <c r="E275" s="347">
        <f>Avance!P6</f>
        <v>1</v>
      </c>
      <c r="F275" s="348">
        <f>Avance!Q6</f>
        <v>10</v>
      </c>
    </row>
    <row r="277" spans="2:6">
      <c r="C277" s="337" t="s">
        <v>19</v>
      </c>
      <c r="D277" s="338" t="s">
        <v>153</v>
      </c>
      <c r="E277" s="339">
        <v>10</v>
      </c>
      <c r="F277" s="338" t="s">
        <v>186</v>
      </c>
    </row>
    <row r="278" spans="2:6">
      <c r="C278" s="340" t="s">
        <v>5</v>
      </c>
      <c r="D278" s="338" t="s">
        <v>184</v>
      </c>
      <c r="E278" s="339">
        <v>2</v>
      </c>
      <c r="F278" s="338" t="s">
        <v>187</v>
      </c>
    </row>
    <row r="279" spans="2:6">
      <c r="C279" s="341" t="s">
        <v>6</v>
      </c>
      <c r="D279" s="338" t="s">
        <v>185</v>
      </c>
      <c r="E279" s="339">
        <v>0</v>
      </c>
      <c r="F279" s="338" t="s">
        <v>188</v>
      </c>
    </row>
    <row r="282" spans="2:6" ht="30" customHeight="1" thickBot="1">
      <c r="B282" s="422" t="s">
        <v>191</v>
      </c>
      <c r="C282" s="422"/>
      <c r="D282" s="422"/>
      <c r="E282" s="422"/>
      <c r="F282" s="422"/>
    </row>
    <row r="283" spans="2:6" ht="16.8" thickBot="1">
      <c r="B283" s="370" t="s">
        <v>7</v>
      </c>
      <c r="C283" s="317" t="s">
        <v>0</v>
      </c>
      <c r="D283" s="318" t="s">
        <v>135</v>
      </c>
      <c r="E283" s="319" t="s">
        <v>138</v>
      </c>
      <c r="F283" s="318" t="s">
        <v>182</v>
      </c>
    </row>
    <row r="284" spans="2:6">
      <c r="B284" s="354" t="str">
        <f>SEMAFORO_General!G13</f>
        <v>CHIAPAS</v>
      </c>
      <c r="C284" s="324">
        <f>SEMAFORO_General!H13</f>
        <v>85.446603612280455</v>
      </c>
      <c r="D284" s="324">
        <f>SEMAFORO_General!I13</f>
        <v>72.959993011879803</v>
      </c>
      <c r="E284" s="324">
        <f>SEMAFORO_General!J13</f>
        <v>97.333333333333329</v>
      </c>
      <c r="F284" s="325">
        <f>SEMAFORO_General!K13</f>
        <v>83.423641802383415</v>
      </c>
    </row>
    <row r="285" spans="2:6" ht="17.399999999999999" thickBot="1">
      <c r="B285" s="408" t="str">
        <f>SEMAFORO_General!G6</f>
        <v>NACIONAL</v>
      </c>
      <c r="C285" s="352">
        <f>SEMAFORO_General!H6</f>
        <v>88.795142330780493</v>
      </c>
      <c r="D285" s="352">
        <f>SEMAFORO_General!I6</f>
        <v>92.738621048455187</v>
      </c>
      <c r="E285" s="352">
        <f>SEMAFORO_General!J6</f>
        <v>96.458333333333329</v>
      </c>
      <c r="F285" s="353">
        <f>SEMAFORO_General!K6</f>
        <v>92.288331568488573</v>
      </c>
    </row>
    <row r="287" spans="2:6" ht="29.4" customHeight="1" thickBot="1">
      <c r="B287" s="422" t="s">
        <v>192</v>
      </c>
      <c r="C287" s="422"/>
      <c r="D287" s="422"/>
      <c r="E287" s="422"/>
      <c r="F287" s="422"/>
    </row>
    <row r="288" spans="2:6" ht="16.8" thickBot="1">
      <c r="B288" s="370" t="s">
        <v>7</v>
      </c>
      <c r="C288" s="317" t="s">
        <v>0</v>
      </c>
      <c r="D288" s="318" t="s">
        <v>135</v>
      </c>
      <c r="E288" s="319" t="s">
        <v>138</v>
      </c>
      <c r="F288" s="318" t="s">
        <v>182</v>
      </c>
    </row>
    <row r="289" spans="2:6">
      <c r="B289" s="354" t="str">
        <f>SEMAFORO_General!A13</f>
        <v>CHIAPAS</v>
      </c>
      <c r="C289" s="324">
        <f>SEMAFORO_General!B13</f>
        <v>80.673337607168278</v>
      </c>
      <c r="D289" s="324">
        <f>SEMAFORO_General!C13</f>
        <v>79.211593761307157</v>
      </c>
      <c r="E289" s="324">
        <f>SEMAFORO_General!D13</f>
        <v>82.666666666666671</v>
      </c>
      <c r="F289" s="325">
        <f>SEMAFORO_General!E13</f>
        <v>80.859392431941316</v>
      </c>
    </row>
    <row r="290" spans="2:6" ht="17.399999999999999" thickBot="1">
      <c r="B290" s="408" t="str">
        <f>SEMAFORO_General!A6</f>
        <v>NACIONAL</v>
      </c>
      <c r="C290" s="352">
        <f>SEMAFORO_General!B6</f>
        <v>87.822517929742304</v>
      </c>
      <c r="D290" s="352">
        <f>SEMAFORO_General!C6</f>
        <v>97.020179901163658</v>
      </c>
      <c r="E290" s="352">
        <f>SEMAFORO_General!D6</f>
        <v>95.979166666666657</v>
      </c>
      <c r="F290" s="353">
        <f>SEMAFORO_General!E6</f>
        <v>93.896526677663303</v>
      </c>
    </row>
    <row r="292" spans="2:6" ht="34.200000000000003" customHeight="1" thickBot="1">
      <c r="B292" s="422" t="s">
        <v>193</v>
      </c>
      <c r="C292" s="422"/>
      <c r="D292" s="422"/>
      <c r="E292" s="422"/>
      <c r="F292" s="422"/>
    </row>
    <row r="293" spans="2:6" ht="16.8" thickBot="1">
      <c r="B293" s="370" t="s">
        <v>7</v>
      </c>
      <c r="C293" s="317" t="s">
        <v>0</v>
      </c>
      <c r="D293" s="318" t="s">
        <v>135</v>
      </c>
      <c r="E293" s="319" t="s">
        <v>138</v>
      </c>
      <c r="F293" s="318" t="s">
        <v>182</v>
      </c>
    </row>
    <row r="294" spans="2:6">
      <c r="B294" s="355" t="str">
        <f>Avance!M13</f>
        <v>CHIAPAS</v>
      </c>
      <c r="C294" s="345">
        <f>Avance!N13</f>
        <v>-4.7732660051121769</v>
      </c>
      <c r="D294" s="345">
        <f>Avance!O13</f>
        <v>6.2516007494273538</v>
      </c>
      <c r="E294" s="345">
        <f>Avance!P13</f>
        <v>0</v>
      </c>
      <c r="F294" s="346">
        <f>Avance!Q13</f>
        <v>-2.5642493704420986</v>
      </c>
    </row>
    <row r="295" spans="2:6" ht="16.8" thickBot="1">
      <c r="B295" s="409" t="str">
        <f>Avance!M6</f>
        <v>NACIONAL</v>
      </c>
      <c r="C295" s="347">
        <f>Avance!N6</f>
        <v>-0.97262440103818903</v>
      </c>
      <c r="D295" s="347">
        <f>Avance!O6</f>
        <v>4.2815588527084714</v>
      </c>
      <c r="E295" s="347">
        <f>Avance!P6</f>
        <v>1</v>
      </c>
      <c r="F295" s="348">
        <f>Avance!Q6</f>
        <v>10</v>
      </c>
    </row>
    <row r="297" spans="2:6">
      <c r="C297" s="337" t="s">
        <v>19</v>
      </c>
      <c r="D297" s="338" t="s">
        <v>153</v>
      </c>
      <c r="E297" s="339">
        <v>10</v>
      </c>
      <c r="F297" s="338" t="s">
        <v>186</v>
      </c>
    </row>
    <row r="298" spans="2:6">
      <c r="C298" s="340" t="s">
        <v>5</v>
      </c>
      <c r="D298" s="338" t="s">
        <v>184</v>
      </c>
      <c r="E298" s="339">
        <v>2</v>
      </c>
      <c r="F298" s="338" t="s">
        <v>187</v>
      </c>
    </row>
    <row r="299" spans="2:6">
      <c r="C299" s="341" t="s">
        <v>6</v>
      </c>
      <c r="D299" s="338" t="s">
        <v>185</v>
      </c>
      <c r="E299" s="339">
        <v>0</v>
      </c>
      <c r="F299" s="338" t="s">
        <v>188</v>
      </c>
    </row>
    <row r="302" spans="2:6" ht="30" customHeight="1" thickBot="1">
      <c r="B302" s="422" t="s">
        <v>191</v>
      </c>
      <c r="C302" s="422"/>
      <c r="D302" s="422"/>
      <c r="E302" s="422"/>
      <c r="F302" s="422"/>
    </row>
    <row r="303" spans="2:6" ht="16.8" thickBot="1">
      <c r="B303" s="370" t="s">
        <v>7</v>
      </c>
      <c r="C303" s="317" t="s">
        <v>0</v>
      </c>
      <c r="D303" s="318" t="s">
        <v>135</v>
      </c>
      <c r="E303" s="319" t="s">
        <v>138</v>
      </c>
      <c r="F303" s="318" t="s">
        <v>182</v>
      </c>
    </row>
    <row r="304" spans="2:6">
      <c r="B304" s="354" t="str">
        <f>SEMAFORO_General!G14</f>
        <v>CHIHUAHUA</v>
      </c>
      <c r="C304" s="324">
        <f>SEMAFORO_General!H14</f>
        <v>95.191466513942089</v>
      </c>
      <c r="D304" s="324">
        <f>SEMAFORO_General!I14</f>
        <v>90.228976010243656</v>
      </c>
      <c r="E304" s="324">
        <f>SEMAFORO_General!J14</f>
        <v>100</v>
      </c>
      <c r="F304" s="325">
        <f>SEMAFORO_General!K14</f>
        <v>94.408603683977191</v>
      </c>
    </row>
    <row r="305" spans="2:6" ht="17.399999999999999" thickBot="1">
      <c r="B305" s="408" t="str">
        <f>SEMAFORO_General!G6</f>
        <v>NACIONAL</v>
      </c>
      <c r="C305" s="352">
        <f>SEMAFORO_General!H6</f>
        <v>88.795142330780493</v>
      </c>
      <c r="D305" s="352">
        <f>SEMAFORO_General!I6</f>
        <v>92.738621048455187</v>
      </c>
      <c r="E305" s="352">
        <f>SEMAFORO_General!J6</f>
        <v>96.458333333333329</v>
      </c>
      <c r="F305" s="353">
        <f>SEMAFORO_General!K6</f>
        <v>92.288331568488573</v>
      </c>
    </row>
    <row r="307" spans="2:6" ht="29.4" customHeight="1" thickBot="1">
      <c r="B307" s="422" t="s">
        <v>192</v>
      </c>
      <c r="C307" s="422"/>
      <c r="D307" s="422"/>
      <c r="E307" s="422"/>
      <c r="F307" s="422"/>
    </row>
    <row r="308" spans="2:6" ht="16.8" thickBot="1">
      <c r="B308" s="370" t="s">
        <v>7</v>
      </c>
      <c r="C308" s="317" t="s">
        <v>0</v>
      </c>
      <c r="D308" s="318" t="s">
        <v>135</v>
      </c>
      <c r="E308" s="319" t="s">
        <v>138</v>
      </c>
      <c r="F308" s="318" t="s">
        <v>182</v>
      </c>
    </row>
    <row r="309" spans="2:6">
      <c r="B309" s="354" t="str">
        <f>SEMAFORO_General!A14</f>
        <v>CHIHUAHUA</v>
      </c>
      <c r="C309" s="324">
        <f>SEMAFORO_General!B14</f>
        <v>92.218245176995424</v>
      </c>
      <c r="D309" s="324">
        <f>SEMAFORO_General!C14</f>
        <v>99.610691610273562</v>
      </c>
      <c r="E309" s="324">
        <f>SEMAFORO_General!D14</f>
        <v>100</v>
      </c>
      <c r="F309" s="325">
        <f>SEMAFORO_General!E14</f>
        <v>97.529215616694373</v>
      </c>
    </row>
    <row r="310" spans="2:6" ht="17.399999999999999" thickBot="1">
      <c r="B310" s="408" t="str">
        <f>SEMAFORO_General!A6</f>
        <v>NACIONAL</v>
      </c>
      <c r="C310" s="352">
        <f>SEMAFORO_General!B6</f>
        <v>87.822517929742304</v>
      </c>
      <c r="D310" s="352">
        <f>SEMAFORO_General!C6</f>
        <v>97.020179901163658</v>
      </c>
      <c r="E310" s="352">
        <f>SEMAFORO_General!D6</f>
        <v>95.979166666666657</v>
      </c>
      <c r="F310" s="353">
        <f>SEMAFORO_General!E6</f>
        <v>93.896526677663303</v>
      </c>
    </row>
    <row r="312" spans="2:6" ht="34.799999999999997" customHeight="1" thickBot="1">
      <c r="B312" s="422" t="s">
        <v>193</v>
      </c>
      <c r="C312" s="422"/>
      <c r="D312" s="422"/>
      <c r="E312" s="422"/>
      <c r="F312" s="422"/>
    </row>
    <row r="313" spans="2:6" ht="16.8" thickBot="1">
      <c r="B313" s="370" t="s">
        <v>7</v>
      </c>
      <c r="C313" s="317" t="s">
        <v>0</v>
      </c>
      <c r="D313" s="318" t="s">
        <v>135</v>
      </c>
      <c r="E313" s="319" t="s">
        <v>138</v>
      </c>
      <c r="F313" s="318" t="s">
        <v>182</v>
      </c>
    </row>
    <row r="314" spans="2:6">
      <c r="B314" s="355" t="str">
        <f>Avance!M14</f>
        <v>CHIHUAHUA</v>
      </c>
      <c r="C314" s="345">
        <f>Avance!N14</f>
        <v>-2.9732213369466649</v>
      </c>
      <c r="D314" s="345">
        <f>Avance!O14</f>
        <v>9.3817156000299065</v>
      </c>
      <c r="E314" s="357">
        <f>Avance!P14</f>
        <v>1</v>
      </c>
      <c r="F314" s="346">
        <f>Avance!Q14</f>
        <v>3.120611932717182</v>
      </c>
    </row>
    <row r="315" spans="2:6" ht="16.8" thickBot="1">
      <c r="B315" s="409" t="str">
        <f>Avance!M6</f>
        <v>NACIONAL</v>
      </c>
      <c r="C315" s="347">
        <f>Avance!N6</f>
        <v>-0.97262440103818903</v>
      </c>
      <c r="D315" s="347">
        <f>Avance!O6</f>
        <v>4.2815588527084714</v>
      </c>
      <c r="E315" s="347">
        <f>Avance!P6</f>
        <v>1</v>
      </c>
      <c r="F315" s="348">
        <f>Avance!Q6</f>
        <v>10</v>
      </c>
    </row>
    <row r="317" spans="2:6">
      <c r="C317" s="337" t="s">
        <v>19</v>
      </c>
      <c r="D317" s="338" t="s">
        <v>153</v>
      </c>
      <c r="E317" s="339">
        <v>10</v>
      </c>
      <c r="F317" s="338" t="s">
        <v>186</v>
      </c>
    </row>
    <row r="318" spans="2:6">
      <c r="C318" s="340" t="s">
        <v>5</v>
      </c>
      <c r="D318" s="338" t="s">
        <v>184</v>
      </c>
      <c r="E318" s="339">
        <v>2</v>
      </c>
      <c r="F318" s="338" t="s">
        <v>187</v>
      </c>
    </row>
    <row r="319" spans="2:6">
      <c r="C319" s="341" t="s">
        <v>6</v>
      </c>
      <c r="D319" s="338" t="s">
        <v>185</v>
      </c>
      <c r="E319" s="339">
        <v>0</v>
      </c>
      <c r="F319" s="338" t="s">
        <v>188</v>
      </c>
    </row>
    <row r="322" spans="2:6" ht="29.4" customHeight="1" thickBot="1">
      <c r="B322" s="422" t="s">
        <v>191</v>
      </c>
      <c r="C322" s="422"/>
      <c r="D322" s="422"/>
      <c r="E322" s="422"/>
      <c r="F322" s="422"/>
    </row>
    <row r="323" spans="2:6" ht="16.8" thickBot="1">
      <c r="B323" s="370" t="s">
        <v>7</v>
      </c>
      <c r="C323" s="317" t="s">
        <v>0</v>
      </c>
      <c r="D323" s="318" t="s">
        <v>135</v>
      </c>
      <c r="E323" s="319" t="s">
        <v>138</v>
      </c>
      <c r="F323" s="318" t="s">
        <v>182</v>
      </c>
    </row>
    <row r="324" spans="2:6">
      <c r="B324" s="354" t="str">
        <f>SEMAFORO_General!G15</f>
        <v>CIUDAD DE MEXICO</v>
      </c>
      <c r="C324" s="324">
        <f>SEMAFORO_General!H15</f>
        <v>92.813995728210045</v>
      </c>
      <c r="D324" s="324">
        <f>SEMAFORO_General!I15</f>
        <v>95.959154098008696</v>
      </c>
      <c r="E324" s="324">
        <f>SEMAFORO_General!J15</f>
        <v>100</v>
      </c>
      <c r="F324" s="325">
        <f>SEMAFORO_General!K15</f>
        <v>95.868560144076994</v>
      </c>
    </row>
    <row r="325" spans="2:6" ht="17.399999999999999" thickBot="1">
      <c r="B325" s="408" t="str">
        <f>SEMAFORO_General!G6</f>
        <v>NACIONAL</v>
      </c>
      <c r="C325" s="352">
        <f>SEMAFORO_General!H6</f>
        <v>88.795142330780493</v>
      </c>
      <c r="D325" s="352">
        <f>SEMAFORO_General!I6</f>
        <v>92.738621048455187</v>
      </c>
      <c r="E325" s="352">
        <f>SEMAFORO_General!J6</f>
        <v>96.458333333333329</v>
      </c>
      <c r="F325" s="353">
        <f>SEMAFORO_General!K6</f>
        <v>92.288331568488573</v>
      </c>
    </row>
    <row r="327" spans="2:6" ht="30.6" customHeight="1" thickBot="1">
      <c r="B327" s="422" t="s">
        <v>192</v>
      </c>
      <c r="C327" s="422"/>
      <c r="D327" s="422"/>
      <c r="E327" s="422"/>
      <c r="F327" s="422"/>
    </row>
    <row r="328" spans="2:6" ht="16.8" thickBot="1">
      <c r="B328" s="370" t="s">
        <v>7</v>
      </c>
      <c r="C328" s="317" t="s">
        <v>0</v>
      </c>
      <c r="D328" s="318" t="s">
        <v>135</v>
      </c>
      <c r="E328" s="319" t="s">
        <v>138</v>
      </c>
      <c r="F328" s="318" t="s">
        <v>182</v>
      </c>
    </row>
    <row r="329" spans="2:6">
      <c r="B329" s="354" t="str">
        <f>SEMAFORO_General!A15</f>
        <v>CIUDAD DE MEXICO</v>
      </c>
      <c r="C329" s="324">
        <f>SEMAFORO_General!B15</f>
        <v>93.581746826453724</v>
      </c>
      <c r="D329" s="324">
        <f>SEMAFORO_General!C15</f>
        <v>99.968639348865366</v>
      </c>
      <c r="E329" s="324">
        <f>SEMAFORO_General!D15</f>
        <v>100</v>
      </c>
      <c r="F329" s="325">
        <f>SEMAFORO_General!E15</f>
        <v>98.063547820038991</v>
      </c>
    </row>
    <row r="330" spans="2:6" ht="17.399999999999999" thickBot="1">
      <c r="B330" s="408" t="str">
        <f>SEMAFORO_General!A6</f>
        <v>NACIONAL</v>
      </c>
      <c r="C330" s="352">
        <f>SEMAFORO_General!B6</f>
        <v>87.822517929742304</v>
      </c>
      <c r="D330" s="352">
        <f>SEMAFORO_General!C6</f>
        <v>97.020179901163658</v>
      </c>
      <c r="E330" s="352">
        <f>SEMAFORO_General!D6</f>
        <v>95.979166666666657</v>
      </c>
      <c r="F330" s="353">
        <f>SEMAFORO_General!E6</f>
        <v>93.896526677663303</v>
      </c>
    </row>
    <row r="332" spans="2:6" ht="33.6" customHeight="1" thickBot="1">
      <c r="B332" s="422" t="s">
        <v>193</v>
      </c>
      <c r="C332" s="422"/>
      <c r="D332" s="422"/>
      <c r="E332" s="422"/>
      <c r="F332" s="422"/>
    </row>
    <row r="333" spans="2:6" ht="16.8" thickBot="1">
      <c r="B333" s="370" t="s">
        <v>7</v>
      </c>
      <c r="C333" s="317" t="s">
        <v>0</v>
      </c>
      <c r="D333" s="318" t="s">
        <v>135</v>
      </c>
      <c r="E333" s="319" t="s">
        <v>138</v>
      </c>
      <c r="F333" s="318" t="s">
        <v>182</v>
      </c>
    </row>
    <row r="334" spans="2:6">
      <c r="B334" s="355" t="str">
        <f>Avance!M15</f>
        <v>CIUDAD DE MEXICO</v>
      </c>
      <c r="C334" s="345">
        <f>Avance!N15</f>
        <v>10</v>
      </c>
      <c r="D334" s="345">
        <f>Avance!O15</f>
        <v>4.0094852508566703</v>
      </c>
      <c r="E334" s="345">
        <f>Avance!P15</f>
        <v>1</v>
      </c>
      <c r="F334" s="346">
        <f>Avance!Q15</f>
        <v>2.1949876759619968</v>
      </c>
    </row>
    <row r="335" spans="2:6" ht="16.8" thickBot="1">
      <c r="B335" s="409" t="str">
        <f>Avance!M6</f>
        <v>NACIONAL</v>
      </c>
      <c r="C335" s="347">
        <v>0</v>
      </c>
      <c r="D335" s="347">
        <v>10</v>
      </c>
      <c r="E335" s="347">
        <v>10</v>
      </c>
      <c r="F335" s="348">
        <v>10</v>
      </c>
    </row>
    <row r="337" spans="2:6">
      <c r="C337" s="337" t="s">
        <v>19</v>
      </c>
      <c r="D337" s="338" t="s">
        <v>153</v>
      </c>
      <c r="E337" s="339">
        <v>10</v>
      </c>
      <c r="F337" s="338" t="s">
        <v>186</v>
      </c>
    </row>
    <row r="338" spans="2:6">
      <c r="C338" s="340" t="s">
        <v>5</v>
      </c>
      <c r="D338" s="338" t="s">
        <v>184</v>
      </c>
      <c r="E338" s="339">
        <v>2</v>
      </c>
      <c r="F338" s="338" t="s">
        <v>187</v>
      </c>
    </row>
    <row r="339" spans="2:6">
      <c r="C339" s="341" t="s">
        <v>6</v>
      </c>
      <c r="D339" s="338" t="s">
        <v>185</v>
      </c>
      <c r="E339" s="339">
        <v>0</v>
      </c>
      <c r="F339" s="338" t="s">
        <v>188</v>
      </c>
    </row>
    <row r="342" spans="2:6" ht="30" customHeight="1" thickBot="1">
      <c r="B342" s="422" t="s">
        <v>191</v>
      </c>
      <c r="C342" s="422"/>
      <c r="D342" s="422"/>
      <c r="E342" s="422"/>
      <c r="F342" s="422"/>
    </row>
    <row r="343" spans="2:6" ht="16.8" thickBot="1">
      <c r="B343" s="370" t="s">
        <v>7</v>
      </c>
      <c r="C343" s="317" t="s">
        <v>0</v>
      </c>
      <c r="D343" s="318" t="s">
        <v>135</v>
      </c>
      <c r="E343" s="319" t="s">
        <v>138</v>
      </c>
      <c r="F343" s="318" t="s">
        <v>182</v>
      </c>
    </row>
    <row r="344" spans="2:6">
      <c r="B344" s="354" t="str">
        <f>SEMAFORO_General!G16</f>
        <v>DURANGO</v>
      </c>
      <c r="C344" s="324">
        <f>SEMAFORO_General!H16</f>
        <v>83.732849841295064</v>
      </c>
      <c r="D344" s="324">
        <f>SEMAFORO_General!I16</f>
        <v>90.435833493190103</v>
      </c>
      <c r="E344" s="324">
        <f>SEMAFORO_General!J16</f>
        <v>100</v>
      </c>
      <c r="F344" s="325">
        <f>SEMAFORO_General!K16</f>
        <v>90.480830841729315</v>
      </c>
    </row>
    <row r="345" spans="2:6" ht="17.399999999999999" thickBot="1">
      <c r="B345" s="408" t="str">
        <f>SEMAFORO_General!G6</f>
        <v>NACIONAL</v>
      </c>
      <c r="C345" s="352">
        <f>SEMAFORO_General!H6</f>
        <v>88.795142330780493</v>
      </c>
      <c r="D345" s="352">
        <f>SEMAFORO_General!I6</f>
        <v>92.738621048455187</v>
      </c>
      <c r="E345" s="352">
        <f>SEMAFORO_General!J6</f>
        <v>96.458333333333329</v>
      </c>
      <c r="F345" s="353">
        <f>SEMAFORO_General!K6</f>
        <v>92.288331568488573</v>
      </c>
    </row>
    <row r="347" spans="2:6" ht="30.6" customHeight="1" thickBot="1">
      <c r="B347" s="422" t="s">
        <v>192</v>
      </c>
      <c r="C347" s="422"/>
      <c r="D347" s="422"/>
      <c r="E347" s="422"/>
      <c r="F347" s="422"/>
    </row>
    <row r="348" spans="2:6" ht="16.8" thickBot="1">
      <c r="B348" s="370" t="s">
        <v>7</v>
      </c>
      <c r="C348" s="317" t="s">
        <v>0</v>
      </c>
      <c r="D348" s="318" t="s">
        <v>135</v>
      </c>
      <c r="E348" s="319" t="s">
        <v>138</v>
      </c>
      <c r="F348" s="318" t="s">
        <v>182</v>
      </c>
    </row>
    <row r="349" spans="2:6">
      <c r="B349" s="354" t="str">
        <f>SEMAFORO_General!A16</f>
        <v>DURANGO</v>
      </c>
      <c r="C349" s="324">
        <f>SEMAFORO_General!B16</f>
        <v>82.932156932883601</v>
      </c>
      <c r="D349" s="324">
        <f>SEMAFORO_General!C16</f>
        <v>99.732197039655944</v>
      </c>
      <c r="E349" s="324">
        <f>SEMAFORO_General!D16</f>
        <v>100</v>
      </c>
      <c r="F349" s="325">
        <f>SEMAFORO_General!E16</f>
        <v>94.785916043744663</v>
      </c>
    </row>
    <row r="350" spans="2:6" ht="17.399999999999999" thickBot="1">
      <c r="B350" s="408" t="str">
        <f>SEMAFORO_General!A6</f>
        <v>NACIONAL</v>
      </c>
      <c r="C350" s="352">
        <f>SEMAFORO_General!B6</f>
        <v>87.822517929742304</v>
      </c>
      <c r="D350" s="352">
        <f>SEMAFORO_General!C6</f>
        <v>97.020179901163658</v>
      </c>
      <c r="E350" s="352">
        <f>SEMAFORO_General!D6</f>
        <v>95.979166666666657</v>
      </c>
      <c r="F350" s="353">
        <f>SEMAFORO_General!E6</f>
        <v>93.896526677663303</v>
      </c>
    </row>
    <row r="352" spans="2:6" ht="34.799999999999997" customHeight="1" thickBot="1">
      <c r="B352" s="422" t="s">
        <v>193</v>
      </c>
      <c r="C352" s="422"/>
      <c r="D352" s="422"/>
      <c r="E352" s="422"/>
      <c r="F352" s="422"/>
    </row>
    <row r="353" spans="2:6" ht="16.8" thickBot="1">
      <c r="B353" s="370" t="s">
        <v>7</v>
      </c>
      <c r="C353" s="317" t="s">
        <v>0</v>
      </c>
      <c r="D353" s="318" t="s">
        <v>135</v>
      </c>
      <c r="E353" s="319" t="s">
        <v>138</v>
      </c>
      <c r="F353" s="318" t="s">
        <v>182</v>
      </c>
    </row>
    <row r="354" spans="2:6">
      <c r="B354" s="355" t="str">
        <f>Avance!M16</f>
        <v>DURANGO</v>
      </c>
      <c r="C354" s="345">
        <f>Avance!N16</f>
        <v>-0.80069290841146312</v>
      </c>
      <c r="D354" s="345">
        <f>Avance!O16</f>
        <v>9.296363546465841</v>
      </c>
      <c r="E354" s="345">
        <f>Avance!P16</f>
        <v>1</v>
      </c>
      <c r="F354" s="346">
        <f>Avance!Q16</f>
        <v>4.3050852020153485</v>
      </c>
    </row>
    <row r="355" spans="2:6" ht="16.8" thickBot="1">
      <c r="B355" s="409" t="str">
        <f>Avance!M6</f>
        <v>NACIONAL</v>
      </c>
      <c r="C355" s="347">
        <f>Avance!N6</f>
        <v>-0.97262440103818903</v>
      </c>
      <c r="D355" s="347">
        <f>Avance!O6</f>
        <v>4.2815588527084714</v>
      </c>
      <c r="E355" s="347">
        <f>Avance!P6</f>
        <v>1</v>
      </c>
      <c r="F355" s="348">
        <f>Avance!Q6</f>
        <v>10</v>
      </c>
    </row>
    <row r="357" spans="2:6">
      <c r="C357" s="337" t="s">
        <v>19</v>
      </c>
      <c r="D357" s="338" t="s">
        <v>153</v>
      </c>
      <c r="E357" s="339">
        <v>10</v>
      </c>
      <c r="F357" s="338" t="s">
        <v>186</v>
      </c>
    </row>
    <row r="358" spans="2:6">
      <c r="C358" s="340" t="s">
        <v>5</v>
      </c>
      <c r="D358" s="338" t="s">
        <v>184</v>
      </c>
      <c r="E358" s="339">
        <v>2</v>
      </c>
      <c r="F358" s="338" t="s">
        <v>187</v>
      </c>
    </row>
    <row r="359" spans="2:6">
      <c r="C359" s="341" t="s">
        <v>6</v>
      </c>
      <c r="D359" s="338" t="s">
        <v>185</v>
      </c>
      <c r="E359" s="339">
        <v>0</v>
      </c>
      <c r="F359" s="338" t="s">
        <v>188</v>
      </c>
    </row>
    <row r="362" spans="2:6" ht="30.6" customHeight="1" thickBot="1">
      <c r="B362" s="422" t="s">
        <v>191</v>
      </c>
      <c r="C362" s="422"/>
      <c r="D362" s="422"/>
      <c r="E362" s="422"/>
      <c r="F362" s="422"/>
    </row>
    <row r="363" spans="2:6" ht="16.8" thickBot="1">
      <c r="B363" s="370" t="s">
        <v>7</v>
      </c>
      <c r="C363" s="317" t="s">
        <v>0</v>
      </c>
      <c r="D363" s="318" t="s">
        <v>135</v>
      </c>
      <c r="E363" s="319" t="s">
        <v>138</v>
      </c>
      <c r="F363" s="318" t="s">
        <v>182</v>
      </c>
    </row>
    <row r="364" spans="2:6">
      <c r="B364" s="354" t="str">
        <f>SEMAFORO_General!G17</f>
        <v>GUANAJUATO</v>
      </c>
      <c r="C364" s="324">
        <f>SEMAFORO_General!H17</f>
        <v>89.432604709803414</v>
      </c>
      <c r="D364" s="324">
        <f>SEMAFORO_General!I17</f>
        <v>92.117374086286006</v>
      </c>
      <c r="E364" s="324">
        <f>SEMAFORO_General!J17</f>
        <v>100</v>
      </c>
      <c r="F364" s="325">
        <f>SEMAFORO_General!K17</f>
        <v>93.148361282945586</v>
      </c>
    </row>
    <row r="365" spans="2:6" ht="17.399999999999999" thickBot="1">
      <c r="B365" s="408" t="str">
        <f>SEMAFORO_General!G6</f>
        <v>NACIONAL</v>
      </c>
      <c r="C365" s="352">
        <f>SEMAFORO_General!H6</f>
        <v>88.795142330780493</v>
      </c>
      <c r="D365" s="352">
        <f>SEMAFORO_General!I6</f>
        <v>92.738621048455187</v>
      </c>
      <c r="E365" s="352">
        <f>SEMAFORO_General!J6</f>
        <v>96.458333333333329</v>
      </c>
      <c r="F365" s="353">
        <f>SEMAFORO_General!K6</f>
        <v>92.288331568488573</v>
      </c>
    </row>
    <row r="367" spans="2:6" ht="30" customHeight="1" thickBot="1">
      <c r="B367" s="422" t="s">
        <v>192</v>
      </c>
      <c r="C367" s="422"/>
      <c r="D367" s="422"/>
      <c r="E367" s="422"/>
      <c r="F367" s="422"/>
    </row>
    <row r="368" spans="2:6" ht="16.8" thickBot="1">
      <c r="B368" s="370" t="s">
        <v>7</v>
      </c>
      <c r="C368" s="317" t="s">
        <v>0</v>
      </c>
      <c r="D368" s="318" t="s">
        <v>135</v>
      </c>
      <c r="E368" s="319" t="s">
        <v>138</v>
      </c>
      <c r="F368" s="318" t="s">
        <v>182</v>
      </c>
    </row>
    <row r="369" spans="2:6">
      <c r="B369" s="354" t="str">
        <f>SEMAFORO_General!A17</f>
        <v>GUANAJUATO</v>
      </c>
      <c r="C369" s="324">
        <f>SEMAFORO_General!B17</f>
        <v>93.473333150043288</v>
      </c>
      <c r="D369" s="324">
        <f>SEMAFORO_General!C17</f>
        <v>99.927762167559891</v>
      </c>
      <c r="E369" s="324">
        <f>SEMAFORO_General!D17</f>
        <v>100</v>
      </c>
      <c r="F369" s="325">
        <f>SEMAFORO_General!E17</f>
        <v>98.016716703658943</v>
      </c>
    </row>
    <row r="370" spans="2:6" ht="17.399999999999999" thickBot="1">
      <c r="B370" s="408" t="str">
        <f>SEMAFORO_General!A6</f>
        <v>NACIONAL</v>
      </c>
      <c r="C370" s="352">
        <f>SEMAFORO_General!B6</f>
        <v>87.822517929742304</v>
      </c>
      <c r="D370" s="352">
        <f>SEMAFORO_General!C6</f>
        <v>97.020179901163658</v>
      </c>
      <c r="E370" s="352">
        <f>SEMAFORO_General!D6</f>
        <v>95.979166666666657</v>
      </c>
      <c r="F370" s="353">
        <f>SEMAFORO_General!E6</f>
        <v>93.896526677663303</v>
      </c>
    </row>
    <row r="372" spans="2:6" ht="36" customHeight="1" thickBot="1">
      <c r="B372" s="422" t="s">
        <v>193</v>
      </c>
      <c r="C372" s="422"/>
      <c r="D372" s="422"/>
      <c r="E372" s="422"/>
      <c r="F372" s="422"/>
    </row>
    <row r="373" spans="2:6" ht="16.8" thickBot="1">
      <c r="B373" s="370" t="s">
        <v>7</v>
      </c>
      <c r="C373" s="317" t="s">
        <v>0</v>
      </c>
      <c r="D373" s="318" t="s">
        <v>135</v>
      </c>
      <c r="E373" s="319" t="s">
        <v>138</v>
      </c>
      <c r="F373" s="318" t="s">
        <v>182</v>
      </c>
    </row>
    <row r="374" spans="2:6">
      <c r="B374" s="355" t="str">
        <f>Avance!M17</f>
        <v>GUANAJUATO</v>
      </c>
      <c r="C374" s="345">
        <f>Avance!N17</f>
        <v>4.0407284402398744</v>
      </c>
      <c r="D374" s="345">
        <f>Avance!O17</f>
        <v>7.8103880812738851</v>
      </c>
      <c r="E374" s="345">
        <f>Avance!P17</f>
        <v>1</v>
      </c>
      <c r="F374" s="346">
        <f>Avance!Q17</f>
        <v>4.8683554207133568</v>
      </c>
    </row>
    <row r="375" spans="2:6" ht="16.8" thickBot="1">
      <c r="B375" s="409" t="str">
        <f>Avance!M6</f>
        <v>NACIONAL</v>
      </c>
      <c r="C375" s="347">
        <f>Avance!N6</f>
        <v>-0.97262440103818903</v>
      </c>
      <c r="D375" s="347">
        <f>Avance!O6</f>
        <v>4.2815588527084714</v>
      </c>
      <c r="E375" s="347">
        <f>Avance!P6</f>
        <v>1</v>
      </c>
      <c r="F375" s="348">
        <f>Avance!Q6</f>
        <v>10</v>
      </c>
    </row>
    <row r="377" spans="2:6">
      <c r="C377" s="337" t="s">
        <v>19</v>
      </c>
      <c r="D377" s="338" t="s">
        <v>153</v>
      </c>
      <c r="E377" s="339">
        <v>10</v>
      </c>
      <c r="F377" s="338" t="s">
        <v>186</v>
      </c>
    </row>
    <row r="378" spans="2:6">
      <c r="C378" s="340" t="s">
        <v>5</v>
      </c>
      <c r="D378" s="338" t="s">
        <v>184</v>
      </c>
      <c r="E378" s="339">
        <v>2</v>
      </c>
      <c r="F378" s="338" t="s">
        <v>187</v>
      </c>
    </row>
    <row r="379" spans="2:6">
      <c r="C379" s="341" t="s">
        <v>6</v>
      </c>
      <c r="D379" s="338" t="s">
        <v>185</v>
      </c>
      <c r="E379" s="339">
        <v>0</v>
      </c>
      <c r="F379" s="338" t="s">
        <v>188</v>
      </c>
    </row>
    <row r="382" spans="2:6" ht="28.8" customHeight="1" thickBot="1">
      <c r="B382" s="422" t="s">
        <v>191</v>
      </c>
      <c r="C382" s="422"/>
      <c r="D382" s="422"/>
      <c r="E382" s="422"/>
      <c r="F382" s="422"/>
    </row>
    <row r="383" spans="2:6" ht="16.8" thickBot="1">
      <c r="B383" s="370" t="s">
        <v>7</v>
      </c>
      <c r="C383" s="317" t="s">
        <v>0</v>
      </c>
      <c r="D383" s="318" t="s">
        <v>135</v>
      </c>
      <c r="E383" s="319" t="s">
        <v>138</v>
      </c>
      <c r="F383" s="318" t="s">
        <v>182</v>
      </c>
    </row>
    <row r="384" spans="2:6">
      <c r="B384" s="354" t="str">
        <f>SEMAFORO_General!G18</f>
        <v>GUERRERO</v>
      </c>
      <c r="C384" s="324">
        <f>SEMAFORO_General!H18</f>
        <v>84.244013365077393</v>
      </c>
      <c r="D384" s="324">
        <f>SEMAFORO_General!I18</f>
        <v>92.537234886168648</v>
      </c>
      <c r="E384" s="324">
        <f>SEMAFORO_General!J18</f>
        <v>0</v>
      </c>
      <c r="F384" s="325">
        <f>SEMAFORO_General!K18</f>
        <v>66.500298632244551</v>
      </c>
    </row>
    <row r="385" spans="2:6" ht="17.399999999999999" thickBot="1">
      <c r="B385" s="408" t="str">
        <f>SEMAFORO_General!G6</f>
        <v>NACIONAL</v>
      </c>
      <c r="C385" s="352">
        <f>SEMAFORO_General!H6</f>
        <v>88.795142330780493</v>
      </c>
      <c r="D385" s="352">
        <f>SEMAFORO_General!I6</f>
        <v>92.738621048455187</v>
      </c>
      <c r="E385" s="352">
        <f>SEMAFORO_General!J6</f>
        <v>96.458333333333329</v>
      </c>
      <c r="F385" s="353">
        <f>SEMAFORO_General!K6</f>
        <v>92.288331568488573</v>
      </c>
    </row>
    <row r="387" spans="2:6" ht="29.4" customHeight="1" thickBot="1">
      <c r="B387" s="422" t="s">
        <v>192</v>
      </c>
      <c r="C387" s="422"/>
      <c r="D387" s="422"/>
      <c r="E387" s="422"/>
      <c r="F387" s="422"/>
    </row>
    <row r="388" spans="2:6" ht="16.8" thickBot="1">
      <c r="B388" s="370" t="s">
        <v>7</v>
      </c>
      <c r="C388" s="317" t="s">
        <v>0</v>
      </c>
      <c r="D388" s="318" t="s">
        <v>135</v>
      </c>
      <c r="E388" s="319" t="s">
        <v>138</v>
      </c>
      <c r="F388" s="318" t="s">
        <v>182</v>
      </c>
    </row>
    <row r="389" spans="2:6">
      <c r="B389" s="354" t="str">
        <f>SEMAFORO_General!A18</f>
        <v>GUERRERO</v>
      </c>
      <c r="C389" s="324">
        <f>SEMAFORO_General!B18</f>
        <v>81.691657343820594</v>
      </c>
      <c r="D389" s="324">
        <f>SEMAFORO_General!C18</f>
        <v>69.806951982122399</v>
      </c>
      <c r="E389" s="324">
        <f>SEMAFORO_General!D18</f>
        <v>0</v>
      </c>
      <c r="F389" s="325">
        <f>SEMAFORO_General!E18</f>
        <v>48.939930396889011</v>
      </c>
    </row>
    <row r="390" spans="2:6" ht="17.399999999999999" thickBot="1">
      <c r="B390" s="408" t="str">
        <f>SEMAFORO_General!A6</f>
        <v>NACIONAL</v>
      </c>
      <c r="C390" s="352">
        <f>SEMAFORO_General!B6</f>
        <v>87.822517929742304</v>
      </c>
      <c r="D390" s="352">
        <f>SEMAFORO_General!C6</f>
        <v>97.020179901163658</v>
      </c>
      <c r="E390" s="352">
        <f>SEMAFORO_General!D6</f>
        <v>95.979166666666657</v>
      </c>
      <c r="F390" s="353">
        <f>SEMAFORO_General!E6</f>
        <v>93.896526677663303</v>
      </c>
    </row>
    <row r="392" spans="2:6" ht="36" customHeight="1" thickBot="1">
      <c r="B392" s="422" t="s">
        <v>193</v>
      </c>
      <c r="C392" s="422"/>
      <c r="D392" s="422"/>
      <c r="E392" s="422"/>
      <c r="F392" s="422"/>
    </row>
    <row r="393" spans="2:6" ht="16.8" thickBot="1">
      <c r="B393" s="370" t="s">
        <v>7</v>
      </c>
      <c r="C393" s="317" t="s">
        <v>0</v>
      </c>
      <c r="D393" s="318" t="s">
        <v>135</v>
      </c>
      <c r="E393" s="319" t="s">
        <v>138</v>
      </c>
      <c r="F393" s="318" t="s">
        <v>182</v>
      </c>
    </row>
    <row r="394" spans="2:6">
      <c r="B394" s="355" t="str">
        <f>Avance!M18</f>
        <v>GUERRERO</v>
      </c>
      <c r="C394" s="345">
        <f>Avance!N18</f>
        <v>-2.5523560212567986</v>
      </c>
      <c r="D394" s="345">
        <f>Avance!O18</f>
        <v>-22.730282904046248</v>
      </c>
      <c r="E394" s="345">
        <f>Avance!P18</f>
        <v>1</v>
      </c>
      <c r="F394" s="346">
        <f>Avance!Q18</f>
        <v>-17.56036823535554</v>
      </c>
    </row>
    <row r="395" spans="2:6" ht="16.8" thickBot="1">
      <c r="B395" s="409" t="str">
        <f>Avance!M6</f>
        <v>NACIONAL</v>
      </c>
      <c r="C395" s="347">
        <f>Avance!N6</f>
        <v>-0.97262440103818903</v>
      </c>
      <c r="D395" s="347">
        <f>Avance!O6</f>
        <v>4.2815588527084714</v>
      </c>
      <c r="E395" s="347">
        <f>Avance!P6</f>
        <v>1</v>
      </c>
      <c r="F395" s="348">
        <f>Avance!Q6</f>
        <v>10</v>
      </c>
    </row>
    <row r="397" spans="2:6">
      <c r="C397" s="337" t="s">
        <v>19</v>
      </c>
      <c r="D397" s="338" t="s">
        <v>153</v>
      </c>
      <c r="E397" s="339">
        <v>10</v>
      </c>
      <c r="F397" s="338" t="s">
        <v>186</v>
      </c>
    </row>
    <row r="398" spans="2:6">
      <c r="C398" s="340" t="s">
        <v>5</v>
      </c>
      <c r="D398" s="338" t="s">
        <v>184</v>
      </c>
      <c r="E398" s="339">
        <v>2</v>
      </c>
      <c r="F398" s="338" t="s">
        <v>187</v>
      </c>
    </row>
    <row r="399" spans="2:6">
      <c r="C399" s="341" t="s">
        <v>6</v>
      </c>
      <c r="D399" s="338" t="s">
        <v>185</v>
      </c>
      <c r="E399" s="339">
        <v>0</v>
      </c>
      <c r="F399" s="338" t="s">
        <v>188</v>
      </c>
    </row>
    <row r="402" spans="2:6" ht="31.2" customHeight="1" thickBot="1">
      <c r="B402" s="422" t="s">
        <v>191</v>
      </c>
      <c r="C402" s="422"/>
      <c r="D402" s="422"/>
      <c r="E402" s="422"/>
      <c r="F402" s="422"/>
    </row>
    <row r="403" spans="2:6" ht="16.8" thickBot="1">
      <c r="B403" s="370" t="s">
        <v>7</v>
      </c>
      <c r="C403" s="317" t="s">
        <v>0</v>
      </c>
      <c r="D403" s="318" t="s">
        <v>135</v>
      </c>
      <c r="E403" s="319" t="s">
        <v>138</v>
      </c>
      <c r="F403" s="318" t="s">
        <v>182</v>
      </c>
    </row>
    <row r="404" spans="2:6">
      <c r="B404" s="354" t="str">
        <f>SEMAFORO_General!G19</f>
        <v>HIDALGO</v>
      </c>
      <c r="C404" s="324">
        <f>SEMAFORO_General!H19</f>
        <v>84.808642985729222</v>
      </c>
      <c r="D404" s="324">
        <f>SEMAFORO_General!I19</f>
        <v>90.008331821510879</v>
      </c>
      <c r="E404" s="324">
        <f>SEMAFORO_General!J19</f>
        <v>100</v>
      </c>
      <c r="F404" s="325">
        <f>SEMAFORO_General!K19</f>
        <v>90.686357773609586</v>
      </c>
    </row>
    <row r="405" spans="2:6" ht="17.399999999999999" thickBot="1">
      <c r="B405" s="408" t="str">
        <f>SEMAFORO_General!G6</f>
        <v>NACIONAL</v>
      </c>
      <c r="C405" s="352">
        <f>SEMAFORO_General!H6</f>
        <v>88.795142330780493</v>
      </c>
      <c r="D405" s="352">
        <f>SEMAFORO_General!I6</f>
        <v>92.738621048455187</v>
      </c>
      <c r="E405" s="352">
        <f>SEMAFORO_General!J6</f>
        <v>96.458333333333329</v>
      </c>
      <c r="F405" s="353">
        <f>SEMAFORO_General!K6</f>
        <v>92.288331568488573</v>
      </c>
    </row>
    <row r="407" spans="2:6" ht="31.2" customHeight="1" thickBot="1">
      <c r="B407" s="422" t="s">
        <v>192</v>
      </c>
      <c r="C407" s="422"/>
      <c r="D407" s="422"/>
      <c r="E407" s="422"/>
      <c r="F407" s="422"/>
    </row>
    <row r="408" spans="2:6" ht="16.8" thickBot="1">
      <c r="B408" s="370" t="s">
        <v>7</v>
      </c>
      <c r="C408" s="317" t="s">
        <v>0</v>
      </c>
      <c r="D408" s="318" t="s">
        <v>135</v>
      </c>
      <c r="E408" s="319" t="s">
        <v>138</v>
      </c>
      <c r="F408" s="318" t="s">
        <v>182</v>
      </c>
    </row>
    <row r="409" spans="2:6">
      <c r="B409" s="354" t="str">
        <f>SEMAFORO_General!A19</f>
        <v>HIDALGO</v>
      </c>
      <c r="C409" s="324">
        <f>SEMAFORO_General!B19</f>
        <v>85.955078361146633</v>
      </c>
      <c r="D409" s="324">
        <f>SEMAFORO_General!C19</f>
        <v>99.923301823712194</v>
      </c>
      <c r="E409" s="324">
        <f>SEMAFORO_General!D19</f>
        <v>100</v>
      </c>
      <c r="F409" s="325">
        <f>SEMAFORO_General!E19</f>
        <v>95.759679146643265</v>
      </c>
    </row>
    <row r="410" spans="2:6" ht="17.399999999999999" thickBot="1">
      <c r="B410" s="408" t="str">
        <f>SEMAFORO_General!A6</f>
        <v>NACIONAL</v>
      </c>
      <c r="C410" s="352">
        <f>SEMAFORO_General!B6</f>
        <v>87.822517929742304</v>
      </c>
      <c r="D410" s="352">
        <f>SEMAFORO_General!C6</f>
        <v>97.020179901163658</v>
      </c>
      <c r="E410" s="352">
        <f>SEMAFORO_General!D6</f>
        <v>95.979166666666657</v>
      </c>
      <c r="F410" s="353">
        <f>SEMAFORO_General!E6</f>
        <v>93.896526677663303</v>
      </c>
    </row>
    <row r="412" spans="2:6" ht="36" customHeight="1" thickBot="1">
      <c r="B412" s="422" t="s">
        <v>193</v>
      </c>
      <c r="C412" s="422"/>
      <c r="D412" s="422"/>
      <c r="E412" s="422"/>
      <c r="F412" s="422"/>
    </row>
    <row r="413" spans="2:6" ht="16.8" thickBot="1">
      <c r="B413" s="370" t="s">
        <v>7</v>
      </c>
      <c r="C413" s="317" t="s">
        <v>0</v>
      </c>
      <c r="D413" s="318" t="s">
        <v>135</v>
      </c>
      <c r="E413" s="319" t="s">
        <v>138</v>
      </c>
      <c r="F413" s="318" t="s">
        <v>182</v>
      </c>
    </row>
    <row r="414" spans="2:6">
      <c r="B414" s="355" t="str">
        <f>Avance!M19</f>
        <v>HIDALGO</v>
      </c>
      <c r="C414" s="345">
        <f>Avance!N19</f>
        <v>10</v>
      </c>
      <c r="D414" s="345">
        <f>Avance!O19</f>
        <v>9.914970002201315</v>
      </c>
      <c r="E414" s="345">
        <f>Avance!P19</f>
        <v>1</v>
      </c>
      <c r="F414" s="346">
        <f>Avance!Q19</f>
        <v>5.0733213730336786</v>
      </c>
    </row>
    <row r="415" spans="2:6" ht="16.8" thickBot="1">
      <c r="B415" s="409" t="str">
        <f>Avance!M6</f>
        <v>NACIONAL</v>
      </c>
      <c r="C415" s="347">
        <f>Avance!N6</f>
        <v>-0.97262440103818903</v>
      </c>
      <c r="D415" s="347">
        <f>Avance!O6</f>
        <v>4.2815588527084714</v>
      </c>
      <c r="E415" s="347">
        <f>Avance!P6</f>
        <v>1</v>
      </c>
      <c r="F415" s="348">
        <f>Avance!Q6</f>
        <v>10</v>
      </c>
    </row>
    <row r="417" spans="2:6">
      <c r="C417" s="337" t="s">
        <v>19</v>
      </c>
      <c r="D417" s="338" t="s">
        <v>153</v>
      </c>
      <c r="E417" s="339">
        <v>10</v>
      </c>
      <c r="F417" s="338" t="s">
        <v>186</v>
      </c>
    </row>
    <row r="418" spans="2:6">
      <c r="C418" s="340" t="s">
        <v>5</v>
      </c>
      <c r="D418" s="338" t="s">
        <v>184</v>
      </c>
      <c r="E418" s="339">
        <v>2</v>
      </c>
      <c r="F418" s="338" t="s">
        <v>187</v>
      </c>
    </row>
    <row r="419" spans="2:6">
      <c r="C419" s="341" t="s">
        <v>6</v>
      </c>
      <c r="D419" s="338" t="s">
        <v>185</v>
      </c>
      <c r="E419" s="339">
        <v>0</v>
      </c>
      <c r="F419" s="338" t="s">
        <v>188</v>
      </c>
    </row>
    <row r="422" spans="2:6" ht="31.2" customHeight="1" thickBot="1">
      <c r="B422" s="422" t="s">
        <v>191</v>
      </c>
      <c r="C422" s="422"/>
      <c r="D422" s="422"/>
      <c r="E422" s="422"/>
      <c r="F422" s="422"/>
    </row>
    <row r="423" spans="2:6" ht="16.8" thickBot="1">
      <c r="B423" s="370" t="s">
        <v>7</v>
      </c>
      <c r="C423" s="317" t="s">
        <v>0</v>
      </c>
      <c r="D423" s="318" t="s">
        <v>135</v>
      </c>
      <c r="E423" s="319" t="s">
        <v>138</v>
      </c>
      <c r="F423" s="318" t="s">
        <v>182</v>
      </c>
    </row>
    <row r="424" spans="2:6">
      <c r="B424" s="354" t="str">
        <f>SEMAFORO_General!G20</f>
        <v>JALISCO</v>
      </c>
      <c r="C424" s="324">
        <f>SEMAFORO_General!H20</f>
        <v>75.234766900541686</v>
      </c>
      <c r="D424" s="324">
        <f>SEMAFORO_General!I20</f>
        <v>87.98590971272229</v>
      </c>
      <c r="E424" s="324">
        <f>SEMAFORO_General!J20</f>
        <v>100</v>
      </c>
      <c r="F424" s="325">
        <f>SEMAFORO_General!K20</f>
        <v>86.526532300278504</v>
      </c>
    </row>
    <row r="425" spans="2:6" ht="17.399999999999999" thickBot="1">
      <c r="B425" s="408" t="str">
        <f>SEMAFORO_General!G6</f>
        <v>NACIONAL</v>
      </c>
      <c r="C425" s="352">
        <f>SEMAFORO_General!H6</f>
        <v>88.795142330780493</v>
      </c>
      <c r="D425" s="352">
        <f>SEMAFORO_General!I6</f>
        <v>92.738621048455187</v>
      </c>
      <c r="E425" s="352">
        <f>SEMAFORO_General!J6</f>
        <v>96.458333333333329</v>
      </c>
      <c r="F425" s="353">
        <f>SEMAFORO_General!K6</f>
        <v>92.288331568488573</v>
      </c>
    </row>
    <row r="427" spans="2:6" ht="31.2" customHeight="1" thickBot="1">
      <c r="B427" s="422" t="s">
        <v>192</v>
      </c>
      <c r="C427" s="422"/>
      <c r="D427" s="422"/>
      <c r="E427" s="422"/>
      <c r="F427" s="422"/>
    </row>
    <row r="428" spans="2:6" ht="16.8" thickBot="1">
      <c r="B428" s="370" t="s">
        <v>7</v>
      </c>
      <c r="C428" s="317" t="s">
        <v>0</v>
      </c>
      <c r="D428" s="318" t="s">
        <v>135</v>
      </c>
      <c r="E428" s="319" t="s">
        <v>138</v>
      </c>
      <c r="F428" s="318" t="s">
        <v>182</v>
      </c>
    </row>
    <row r="429" spans="2:6">
      <c r="B429" s="354" t="str">
        <f>SEMAFORO_General!A20</f>
        <v>JALISCO</v>
      </c>
      <c r="C429" s="324">
        <f>SEMAFORO_General!B20</f>
        <v>90.952507548157769</v>
      </c>
      <c r="D429" s="324">
        <f>SEMAFORO_General!C20</f>
        <v>99.920338613998098</v>
      </c>
      <c r="E429" s="324">
        <f>SEMAFORO_General!D20</f>
        <v>100</v>
      </c>
      <c r="F429" s="325">
        <f>SEMAFORO_General!E20</f>
        <v>97.257870779346661</v>
      </c>
    </row>
    <row r="430" spans="2:6" ht="17.399999999999999" thickBot="1">
      <c r="B430" s="408" t="str">
        <f>SEMAFORO_General!A6</f>
        <v>NACIONAL</v>
      </c>
      <c r="C430" s="352">
        <f>SEMAFORO_General!B6</f>
        <v>87.822517929742304</v>
      </c>
      <c r="D430" s="352">
        <f>SEMAFORO_General!C6</f>
        <v>97.020179901163658</v>
      </c>
      <c r="E430" s="352">
        <f>SEMAFORO_General!D6</f>
        <v>95.979166666666657</v>
      </c>
      <c r="F430" s="353">
        <f>SEMAFORO_General!E6</f>
        <v>93.896526677663303</v>
      </c>
    </row>
    <row r="432" spans="2:6" ht="34.799999999999997" customHeight="1" thickBot="1">
      <c r="B432" s="422" t="s">
        <v>193</v>
      </c>
      <c r="C432" s="422"/>
      <c r="D432" s="422"/>
      <c r="E432" s="422"/>
      <c r="F432" s="422"/>
    </row>
    <row r="433" spans="2:6" ht="16.8" thickBot="1">
      <c r="B433" s="370" t="s">
        <v>7</v>
      </c>
      <c r="C433" s="317" t="s">
        <v>0</v>
      </c>
      <c r="D433" s="318" t="s">
        <v>135</v>
      </c>
      <c r="E433" s="319" t="s">
        <v>138</v>
      </c>
      <c r="F433" s="318" t="s">
        <v>182</v>
      </c>
    </row>
    <row r="434" spans="2:6">
      <c r="B434" s="355" t="str">
        <f>Avance!M20</f>
        <v>JALISCO</v>
      </c>
      <c r="C434" s="345">
        <f>Avance!N20</f>
        <v>15.717740647616083</v>
      </c>
      <c r="D434" s="345">
        <f>Avance!O20</f>
        <v>11.934428901275808</v>
      </c>
      <c r="E434" s="345">
        <f>Avance!P20</f>
        <v>1</v>
      </c>
      <c r="F434" s="346">
        <f>Avance!Q20</f>
        <v>10.731338479068157</v>
      </c>
    </row>
    <row r="435" spans="2:6" ht="16.8" thickBot="1">
      <c r="B435" s="409" t="str">
        <f>Avance!M6</f>
        <v>NACIONAL</v>
      </c>
      <c r="C435" s="347">
        <f>Avance!N6</f>
        <v>-0.97262440103818903</v>
      </c>
      <c r="D435" s="347">
        <f>Avance!O6</f>
        <v>4.2815588527084714</v>
      </c>
      <c r="E435" s="347">
        <f>Avance!P6</f>
        <v>1</v>
      </c>
      <c r="F435" s="348">
        <f>Avance!Q6</f>
        <v>10</v>
      </c>
    </row>
    <row r="437" spans="2:6">
      <c r="C437" s="337" t="s">
        <v>19</v>
      </c>
      <c r="D437" s="338" t="s">
        <v>153</v>
      </c>
      <c r="E437" s="339">
        <v>10</v>
      </c>
      <c r="F437" s="338" t="s">
        <v>186</v>
      </c>
    </row>
    <row r="438" spans="2:6">
      <c r="C438" s="340" t="s">
        <v>5</v>
      </c>
      <c r="D438" s="338" t="s">
        <v>184</v>
      </c>
      <c r="E438" s="339">
        <v>2</v>
      </c>
      <c r="F438" s="338" t="s">
        <v>187</v>
      </c>
    </row>
    <row r="439" spans="2:6">
      <c r="C439" s="341" t="s">
        <v>6</v>
      </c>
      <c r="D439" s="338" t="s">
        <v>185</v>
      </c>
      <c r="E439" s="339">
        <v>0</v>
      </c>
      <c r="F439" s="338" t="s">
        <v>188</v>
      </c>
    </row>
    <row r="442" spans="2:6" ht="30.6" customHeight="1" thickBot="1">
      <c r="B442" s="422" t="s">
        <v>191</v>
      </c>
      <c r="C442" s="422"/>
      <c r="D442" s="422"/>
      <c r="E442" s="422"/>
      <c r="F442" s="422"/>
    </row>
    <row r="443" spans="2:6" ht="16.8" thickBot="1">
      <c r="B443" s="370" t="s">
        <v>7</v>
      </c>
      <c r="C443" s="317" t="s">
        <v>0</v>
      </c>
      <c r="D443" s="318" t="s">
        <v>135</v>
      </c>
      <c r="E443" s="319" t="s">
        <v>138</v>
      </c>
      <c r="F443" s="318" t="s">
        <v>182</v>
      </c>
    </row>
    <row r="444" spans="2:6">
      <c r="B444" s="358" t="str">
        <f>SEMAFORO_General!G21</f>
        <v>MÉXICO</v>
      </c>
      <c r="C444" s="324">
        <f>SEMAFORO_General!H21</f>
        <v>96.416728275444825</v>
      </c>
      <c r="D444" s="324">
        <f>SEMAFORO_General!I21</f>
        <v>96.537701345296682</v>
      </c>
      <c r="E444" s="324">
        <f>SEMAFORO_General!J21</f>
        <v>100</v>
      </c>
      <c r="F444" s="325">
        <f>SEMAFORO_General!K21</f>
        <v>97.360935434524364</v>
      </c>
    </row>
    <row r="445" spans="2:6" ht="17.399999999999999" thickBot="1">
      <c r="B445" s="408" t="str">
        <f>SEMAFORO_General!G6</f>
        <v>NACIONAL</v>
      </c>
      <c r="C445" s="352">
        <f>SEMAFORO_General!H6</f>
        <v>88.795142330780493</v>
      </c>
      <c r="D445" s="352">
        <f>SEMAFORO_General!I6</f>
        <v>92.738621048455187</v>
      </c>
      <c r="E445" s="352">
        <f>SEMAFORO_General!J6</f>
        <v>96.458333333333329</v>
      </c>
      <c r="F445" s="353">
        <f>SEMAFORO_General!K6</f>
        <v>92.288331568488573</v>
      </c>
    </row>
    <row r="447" spans="2:6" ht="30.6" customHeight="1" thickBot="1">
      <c r="B447" s="422" t="s">
        <v>192</v>
      </c>
      <c r="C447" s="422"/>
      <c r="D447" s="422"/>
      <c r="E447" s="422"/>
      <c r="F447" s="422"/>
    </row>
    <row r="448" spans="2:6" ht="16.8" thickBot="1">
      <c r="B448" s="370" t="s">
        <v>7</v>
      </c>
      <c r="C448" s="317" t="s">
        <v>0</v>
      </c>
      <c r="D448" s="318" t="s">
        <v>135</v>
      </c>
      <c r="E448" s="319" t="s">
        <v>138</v>
      </c>
      <c r="F448" s="318" t="s">
        <v>182</v>
      </c>
    </row>
    <row r="449" spans="2:6">
      <c r="B449" s="358" t="str">
        <f>SEMAFORO_General!A21</f>
        <v>MÉXICO</v>
      </c>
      <c r="C449" s="324">
        <f>SEMAFORO_General!B21</f>
        <v>92.551287019225271</v>
      </c>
      <c r="D449" s="324">
        <f>SEMAFORO_General!C21</f>
        <v>99.950181159420296</v>
      </c>
      <c r="E449" s="324">
        <f>SEMAFORO_General!D21</f>
        <v>100</v>
      </c>
      <c r="F449" s="325">
        <f>SEMAFORO_General!E21</f>
        <v>97.747949511564684</v>
      </c>
    </row>
    <row r="450" spans="2:6" ht="17.399999999999999" thickBot="1">
      <c r="B450" s="408" t="str">
        <f>SEMAFORO_General!A6</f>
        <v>NACIONAL</v>
      </c>
      <c r="C450" s="352">
        <f>SEMAFORO_General!B6</f>
        <v>87.822517929742304</v>
      </c>
      <c r="D450" s="352">
        <f>SEMAFORO_General!C6</f>
        <v>97.020179901163658</v>
      </c>
      <c r="E450" s="352">
        <f>SEMAFORO_General!D6</f>
        <v>95.979166666666657</v>
      </c>
      <c r="F450" s="353">
        <f>SEMAFORO_General!E6</f>
        <v>93.896526677663303</v>
      </c>
    </row>
    <row r="452" spans="2:6" ht="33.6" customHeight="1" thickBot="1">
      <c r="B452" s="422" t="s">
        <v>193</v>
      </c>
      <c r="C452" s="422"/>
      <c r="D452" s="422"/>
      <c r="E452" s="422"/>
      <c r="F452" s="422"/>
    </row>
    <row r="453" spans="2:6" ht="16.8" thickBot="1">
      <c r="B453" s="370" t="s">
        <v>7</v>
      </c>
      <c r="C453" s="317" t="s">
        <v>0</v>
      </c>
      <c r="D453" s="318" t="s">
        <v>135</v>
      </c>
      <c r="E453" s="319" t="s">
        <v>138</v>
      </c>
      <c r="F453" s="318" t="s">
        <v>182</v>
      </c>
    </row>
    <row r="454" spans="2:6">
      <c r="B454" s="359" t="str">
        <f>Avance!M21</f>
        <v>MÉXICO</v>
      </c>
      <c r="C454" s="345">
        <f>Avance!N21</f>
        <v>0</v>
      </c>
      <c r="D454" s="345">
        <f>Avance!O21</f>
        <v>3.4124798141236141</v>
      </c>
      <c r="E454" s="345">
        <f>Avance!P21</f>
        <v>1</v>
      </c>
      <c r="F454" s="346">
        <f>Avance!Q21</f>
        <v>0.38701407704031965</v>
      </c>
    </row>
    <row r="455" spans="2:6" ht="16.8" thickBot="1">
      <c r="B455" s="409" t="str">
        <f>Avance!M6</f>
        <v>NACIONAL</v>
      </c>
      <c r="C455" s="347">
        <f>Avance!N6</f>
        <v>-0.97262440103818903</v>
      </c>
      <c r="D455" s="347">
        <f>Avance!O6</f>
        <v>4.2815588527084714</v>
      </c>
      <c r="E455" s="347">
        <f>Avance!P6</f>
        <v>1</v>
      </c>
      <c r="F455" s="348">
        <f>Avance!Q6</f>
        <v>10</v>
      </c>
    </row>
    <row r="457" spans="2:6">
      <c r="C457" s="337" t="s">
        <v>19</v>
      </c>
      <c r="D457" s="338" t="s">
        <v>153</v>
      </c>
      <c r="E457" s="339">
        <v>10</v>
      </c>
      <c r="F457" s="338" t="s">
        <v>186</v>
      </c>
    </row>
    <row r="458" spans="2:6">
      <c r="C458" s="340" t="s">
        <v>5</v>
      </c>
      <c r="D458" s="338" t="s">
        <v>184</v>
      </c>
      <c r="E458" s="339">
        <v>2</v>
      </c>
      <c r="F458" s="338" t="s">
        <v>187</v>
      </c>
    </row>
    <row r="459" spans="2:6">
      <c r="C459" s="341" t="s">
        <v>6</v>
      </c>
      <c r="D459" s="338" t="s">
        <v>185</v>
      </c>
      <c r="E459" s="339">
        <v>0</v>
      </c>
      <c r="F459" s="338" t="s">
        <v>188</v>
      </c>
    </row>
    <row r="462" spans="2:6" ht="30.6" customHeight="1" thickBot="1">
      <c r="B462" s="422" t="s">
        <v>191</v>
      </c>
      <c r="C462" s="422"/>
      <c r="D462" s="422"/>
      <c r="E462" s="422"/>
      <c r="F462" s="422"/>
    </row>
    <row r="463" spans="2:6" ht="16.8" thickBot="1">
      <c r="B463" s="370" t="s">
        <v>7</v>
      </c>
      <c r="C463" s="317" t="s">
        <v>0</v>
      </c>
      <c r="D463" s="318" t="s">
        <v>135</v>
      </c>
      <c r="E463" s="319" t="s">
        <v>138</v>
      </c>
      <c r="F463" s="318" t="s">
        <v>182</v>
      </c>
    </row>
    <row r="464" spans="2:6">
      <c r="B464" s="354" t="str">
        <f>SEMAFORO_General!G22</f>
        <v>MICHOACÁN</v>
      </c>
      <c r="C464" s="324">
        <f>SEMAFORO_General!H22</f>
        <v>90.222639731926364</v>
      </c>
      <c r="D464" s="324">
        <f>SEMAFORO_General!I22</f>
        <v>91.470442587434221</v>
      </c>
      <c r="E464" s="324">
        <f>SEMAFORO_General!J22</f>
        <v>100</v>
      </c>
      <c r="F464" s="325">
        <f>SEMAFORO_General!K22</f>
        <v>93.166100941147917</v>
      </c>
    </row>
    <row r="465" spans="2:6" ht="17.399999999999999" thickBot="1">
      <c r="B465" s="408" t="str">
        <f>SEMAFORO_General!G6</f>
        <v>NACIONAL</v>
      </c>
      <c r="C465" s="352">
        <f>SEMAFORO_General!H6</f>
        <v>88.795142330780493</v>
      </c>
      <c r="D465" s="352">
        <f>SEMAFORO_General!I6</f>
        <v>92.738621048455187</v>
      </c>
      <c r="E465" s="352">
        <f>SEMAFORO_General!J6</f>
        <v>96.458333333333329</v>
      </c>
      <c r="F465" s="353">
        <f>SEMAFORO_General!K6</f>
        <v>92.288331568488573</v>
      </c>
    </row>
    <row r="467" spans="2:6" ht="30" customHeight="1" thickBot="1">
      <c r="B467" s="422" t="s">
        <v>192</v>
      </c>
      <c r="C467" s="422"/>
      <c r="D467" s="422"/>
      <c r="E467" s="422"/>
      <c r="F467" s="422"/>
    </row>
    <row r="468" spans="2:6" ht="16.8" thickBot="1">
      <c r="B468" s="370" t="s">
        <v>7</v>
      </c>
      <c r="C468" s="317" t="s">
        <v>0</v>
      </c>
      <c r="D468" s="318" t="s">
        <v>135</v>
      </c>
      <c r="E468" s="319" t="s">
        <v>138</v>
      </c>
      <c r="F468" s="318" t="s">
        <v>182</v>
      </c>
    </row>
    <row r="469" spans="2:6">
      <c r="B469" s="354" t="str">
        <f>SEMAFORO_General!A22</f>
        <v>MICHOACÁN</v>
      </c>
      <c r="C469" s="324">
        <f>SEMAFORO_General!B22</f>
        <v>90.467837545214252</v>
      </c>
      <c r="D469" s="324">
        <f>SEMAFORO_General!C22</f>
        <v>99.803932376355348</v>
      </c>
      <c r="E469" s="324">
        <f>SEMAFORO_General!D22</f>
        <v>100</v>
      </c>
      <c r="F469" s="325">
        <f>SEMAFORO_General!E22</f>
        <v>97.07172759528865</v>
      </c>
    </row>
    <row r="470" spans="2:6" ht="17.399999999999999" thickBot="1">
      <c r="B470" s="408" t="str">
        <f>SEMAFORO_General!A6</f>
        <v>NACIONAL</v>
      </c>
      <c r="C470" s="352">
        <f>SEMAFORO_General!B6</f>
        <v>87.822517929742304</v>
      </c>
      <c r="D470" s="352">
        <f>SEMAFORO_General!C6</f>
        <v>97.020179901163658</v>
      </c>
      <c r="E470" s="352">
        <f>SEMAFORO_General!D6</f>
        <v>95.979166666666657</v>
      </c>
      <c r="F470" s="353">
        <f>SEMAFORO_General!E6</f>
        <v>93.896526677663303</v>
      </c>
    </row>
    <row r="472" spans="2:6" ht="36" customHeight="1" thickBot="1">
      <c r="B472" s="422" t="s">
        <v>193</v>
      </c>
      <c r="C472" s="422"/>
      <c r="D472" s="422"/>
      <c r="E472" s="422"/>
      <c r="F472" s="422"/>
    </row>
    <row r="473" spans="2:6" ht="16.8" thickBot="1">
      <c r="B473" s="370" t="s">
        <v>7</v>
      </c>
      <c r="C473" s="317" t="s">
        <v>0</v>
      </c>
      <c r="D473" s="318" t="s">
        <v>135</v>
      </c>
      <c r="E473" s="319" t="s">
        <v>138</v>
      </c>
      <c r="F473" s="318" t="s">
        <v>182</v>
      </c>
    </row>
    <row r="474" spans="2:6">
      <c r="B474" s="355" t="str">
        <f>Avance!M22</f>
        <v>MICHOACÁN</v>
      </c>
      <c r="C474" s="345">
        <f>Avance!N22</f>
        <v>0.24519781328788781</v>
      </c>
      <c r="D474" s="345">
        <f>Avance!O22</f>
        <v>8.3334897889211277</v>
      </c>
      <c r="E474" s="345">
        <f>Avance!P22</f>
        <v>1</v>
      </c>
      <c r="F474" s="346">
        <f>Avance!Q22</f>
        <v>3.9056266541407325</v>
      </c>
    </row>
    <row r="475" spans="2:6" ht="16.8" thickBot="1">
      <c r="B475" s="409" t="str">
        <f>Avance!M6</f>
        <v>NACIONAL</v>
      </c>
      <c r="C475" s="347">
        <f>Avance!N6</f>
        <v>-0.97262440103818903</v>
      </c>
      <c r="D475" s="347">
        <f>Avance!O6</f>
        <v>4.2815588527084714</v>
      </c>
      <c r="E475" s="347">
        <f>Avance!P6</f>
        <v>1</v>
      </c>
      <c r="F475" s="348">
        <f>Avance!Q6</f>
        <v>10</v>
      </c>
    </row>
    <row r="477" spans="2:6">
      <c r="C477" s="337" t="s">
        <v>19</v>
      </c>
      <c r="D477" s="338" t="s">
        <v>153</v>
      </c>
      <c r="E477" s="339">
        <v>10</v>
      </c>
      <c r="F477" s="338" t="s">
        <v>186</v>
      </c>
    </row>
    <row r="478" spans="2:6">
      <c r="C478" s="340" t="s">
        <v>5</v>
      </c>
      <c r="D478" s="338" t="s">
        <v>184</v>
      </c>
      <c r="E478" s="339">
        <v>2</v>
      </c>
      <c r="F478" s="338" t="s">
        <v>187</v>
      </c>
    </row>
    <row r="479" spans="2:6">
      <c r="C479" s="341" t="s">
        <v>6</v>
      </c>
      <c r="D479" s="338" t="s">
        <v>185</v>
      </c>
      <c r="E479" s="339">
        <v>0</v>
      </c>
      <c r="F479" s="338" t="s">
        <v>188</v>
      </c>
    </row>
    <row r="482" spans="2:6" ht="30" customHeight="1" thickBot="1">
      <c r="B482" s="422" t="s">
        <v>191</v>
      </c>
      <c r="C482" s="422"/>
      <c r="D482" s="422"/>
      <c r="E482" s="422"/>
      <c r="F482" s="422"/>
    </row>
    <row r="483" spans="2:6" ht="16.8" thickBot="1">
      <c r="B483" s="370" t="s">
        <v>7</v>
      </c>
      <c r="C483" s="317" t="s">
        <v>0</v>
      </c>
      <c r="D483" s="318" t="s">
        <v>135</v>
      </c>
      <c r="E483" s="319" t="s">
        <v>138</v>
      </c>
      <c r="F483" s="318" t="s">
        <v>182</v>
      </c>
    </row>
    <row r="484" spans="2:6">
      <c r="B484" s="354" t="str">
        <f>SEMAFORO_General!G23</f>
        <v>MORELOS</v>
      </c>
      <c r="C484" s="324">
        <f>SEMAFORO_General!H23</f>
        <v>97.486764077742521</v>
      </c>
      <c r="D484" s="324">
        <f>SEMAFORO_General!I23</f>
        <v>94.112947406866311</v>
      </c>
      <c r="E484" s="324">
        <f>SEMAFORO_General!J23</f>
        <v>100</v>
      </c>
      <c r="F484" s="325">
        <f>SEMAFORO_General!K23</f>
        <v>96.765546389956398</v>
      </c>
    </row>
    <row r="485" spans="2:6" ht="17.399999999999999" thickBot="1">
      <c r="B485" s="408" t="str">
        <f>SEMAFORO_General!G6</f>
        <v>NACIONAL</v>
      </c>
      <c r="C485" s="352">
        <f>SEMAFORO_General!H6</f>
        <v>88.795142330780493</v>
      </c>
      <c r="D485" s="352">
        <f>SEMAFORO_General!I6</f>
        <v>92.738621048455187</v>
      </c>
      <c r="E485" s="352">
        <f>SEMAFORO_General!J6</f>
        <v>96.458333333333329</v>
      </c>
      <c r="F485" s="353">
        <f>SEMAFORO_General!K6</f>
        <v>92.288331568488573</v>
      </c>
    </row>
    <row r="487" spans="2:6" ht="31.2" customHeight="1" thickBot="1">
      <c r="B487" s="422" t="s">
        <v>192</v>
      </c>
      <c r="C487" s="422"/>
      <c r="D487" s="422"/>
      <c r="E487" s="422"/>
      <c r="F487" s="422"/>
    </row>
    <row r="488" spans="2:6" ht="16.8" thickBot="1">
      <c r="B488" s="370" t="s">
        <v>7</v>
      </c>
      <c r="C488" s="317" t="s">
        <v>0</v>
      </c>
      <c r="D488" s="318" t="s">
        <v>135</v>
      </c>
      <c r="E488" s="319" t="s">
        <v>138</v>
      </c>
      <c r="F488" s="318" t="s">
        <v>182</v>
      </c>
    </row>
    <row r="489" spans="2:6">
      <c r="B489" s="354" t="str">
        <f>SEMAFORO_General!A23</f>
        <v>MORELOS</v>
      </c>
      <c r="C489" s="324">
        <f>SEMAFORO_General!B23</f>
        <v>95.506178314338456</v>
      </c>
      <c r="D489" s="324">
        <f>SEMAFORO_General!C23</f>
        <v>99.770545666843162</v>
      </c>
      <c r="E489" s="324">
        <f>SEMAFORO_General!D23</f>
        <v>100</v>
      </c>
      <c r="F489" s="325">
        <f>SEMAFORO_General!E23</f>
        <v>98.571544477696648</v>
      </c>
    </row>
    <row r="490" spans="2:6" ht="17.399999999999999" thickBot="1">
      <c r="B490" s="408" t="str">
        <f>SEMAFORO_General!A6</f>
        <v>NACIONAL</v>
      </c>
      <c r="C490" s="352">
        <f>SEMAFORO_General!B6</f>
        <v>87.822517929742304</v>
      </c>
      <c r="D490" s="352">
        <f>SEMAFORO_General!C6</f>
        <v>97.020179901163658</v>
      </c>
      <c r="E490" s="352">
        <f>SEMAFORO_General!D6</f>
        <v>95.979166666666657</v>
      </c>
      <c r="F490" s="353">
        <f>SEMAFORO_General!E6</f>
        <v>93.896526677663303</v>
      </c>
    </row>
    <row r="492" spans="2:6" ht="34.799999999999997" customHeight="1" thickBot="1">
      <c r="B492" s="422" t="s">
        <v>193</v>
      </c>
      <c r="C492" s="422"/>
      <c r="D492" s="422"/>
      <c r="E492" s="422"/>
      <c r="F492" s="422"/>
    </row>
    <row r="493" spans="2:6" ht="16.8" thickBot="1">
      <c r="B493" s="370" t="s">
        <v>7</v>
      </c>
      <c r="C493" s="317" t="s">
        <v>0</v>
      </c>
      <c r="D493" s="318" t="s">
        <v>135</v>
      </c>
      <c r="E493" s="319" t="s">
        <v>138</v>
      </c>
      <c r="F493" s="318" t="s">
        <v>182</v>
      </c>
    </row>
    <row r="494" spans="2:6">
      <c r="B494" s="355" t="str">
        <f>Avance!M23</f>
        <v>MORELOS</v>
      </c>
      <c r="C494" s="345">
        <f>Avance!N23</f>
        <v>-1.9805857634040649</v>
      </c>
      <c r="D494" s="345">
        <f>Avance!O23</f>
        <v>5.6575982599768508</v>
      </c>
      <c r="E494" s="345">
        <f>Avance!P23</f>
        <v>1</v>
      </c>
      <c r="F494" s="346">
        <f>Avance!Q23</f>
        <v>10</v>
      </c>
    </row>
    <row r="495" spans="2:6" ht="16.8" thickBot="1">
      <c r="B495" s="409" t="str">
        <f>Avance!M6</f>
        <v>NACIONAL</v>
      </c>
      <c r="C495" s="347">
        <f>Avance!N6</f>
        <v>-0.97262440103818903</v>
      </c>
      <c r="D495" s="347">
        <f>Avance!O6</f>
        <v>4.2815588527084714</v>
      </c>
      <c r="E495" s="347">
        <f>Avance!P6</f>
        <v>1</v>
      </c>
      <c r="F495" s="348">
        <f>Avance!Q6</f>
        <v>10</v>
      </c>
    </row>
    <row r="497" spans="2:6">
      <c r="C497" s="337" t="s">
        <v>19</v>
      </c>
      <c r="D497" s="338" t="s">
        <v>153</v>
      </c>
      <c r="E497" s="339">
        <v>10</v>
      </c>
      <c r="F497" s="338" t="s">
        <v>186</v>
      </c>
    </row>
    <row r="498" spans="2:6">
      <c r="C498" s="340" t="s">
        <v>5</v>
      </c>
      <c r="D498" s="338" t="s">
        <v>184</v>
      </c>
      <c r="E498" s="339">
        <v>2</v>
      </c>
      <c r="F498" s="338" t="s">
        <v>187</v>
      </c>
    </row>
    <row r="499" spans="2:6">
      <c r="C499" s="341" t="s">
        <v>6</v>
      </c>
      <c r="D499" s="338" t="s">
        <v>185</v>
      </c>
      <c r="E499" s="339">
        <v>0</v>
      </c>
      <c r="F499" s="338" t="s">
        <v>188</v>
      </c>
    </row>
    <row r="502" spans="2:6" ht="30.6" customHeight="1" thickBot="1">
      <c r="B502" s="422" t="s">
        <v>191</v>
      </c>
      <c r="C502" s="422"/>
      <c r="D502" s="422"/>
      <c r="E502" s="422"/>
      <c r="F502" s="422"/>
    </row>
    <row r="503" spans="2:6" ht="16.8" thickBot="1">
      <c r="B503" s="370" t="s">
        <v>7</v>
      </c>
      <c r="C503" s="317" t="s">
        <v>0</v>
      </c>
      <c r="D503" s="318" t="s">
        <v>135</v>
      </c>
      <c r="E503" s="319" t="s">
        <v>138</v>
      </c>
      <c r="F503" s="318" t="s">
        <v>182</v>
      </c>
    </row>
    <row r="504" spans="2:6">
      <c r="B504" s="354" t="str">
        <f>SEMAFORO_General!G24</f>
        <v>NAYARIT</v>
      </c>
      <c r="C504" s="324">
        <f>SEMAFORO_General!H24</f>
        <v>93.970553333745528</v>
      </c>
      <c r="D504" s="324">
        <f>SEMAFORO_General!I24</f>
        <v>93.568374333576884</v>
      </c>
      <c r="E504" s="324">
        <f>SEMAFORO_General!J24</f>
        <v>100</v>
      </c>
      <c r="F504" s="325">
        <f>SEMAFORO_General!K24</f>
        <v>95.317043400241687</v>
      </c>
    </row>
    <row r="505" spans="2:6" ht="17.399999999999999" thickBot="1">
      <c r="B505" s="408" t="str">
        <f>SEMAFORO_General!G6</f>
        <v>NACIONAL</v>
      </c>
      <c r="C505" s="352">
        <f>SEMAFORO_General!H6</f>
        <v>88.795142330780493</v>
      </c>
      <c r="D505" s="352">
        <f>SEMAFORO_General!I6</f>
        <v>92.738621048455187</v>
      </c>
      <c r="E505" s="352">
        <f>SEMAFORO_General!J6</f>
        <v>96.458333333333329</v>
      </c>
      <c r="F505" s="353">
        <f>SEMAFORO_General!K6</f>
        <v>92.288331568488573</v>
      </c>
    </row>
    <row r="507" spans="2:6" ht="30.6" customHeight="1" thickBot="1">
      <c r="B507" s="422" t="s">
        <v>192</v>
      </c>
      <c r="C507" s="422"/>
      <c r="D507" s="422"/>
      <c r="E507" s="422"/>
      <c r="F507" s="422"/>
    </row>
    <row r="508" spans="2:6" ht="16.8" thickBot="1">
      <c r="B508" s="370" t="s">
        <v>7</v>
      </c>
      <c r="C508" s="317" t="s">
        <v>0</v>
      </c>
      <c r="D508" s="318" t="s">
        <v>135</v>
      </c>
      <c r="E508" s="319" t="s">
        <v>138</v>
      </c>
      <c r="F508" s="318" t="s">
        <v>182</v>
      </c>
    </row>
    <row r="509" spans="2:6">
      <c r="B509" s="354" t="str">
        <f>SEMAFORO_General!A24</f>
        <v>NAYARIT</v>
      </c>
      <c r="C509" s="324">
        <f>SEMAFORO_General!B24</f>
        <v>83.105040149898116</v>
      </c>
      <c r="D509" s="324">
        <f>SEMAFORO_General!C24</f>
        <v>99.819142821091589</v>
      </c>
      <c r="E509" s="324">
        <f>SEMAFORO_General!D24</f>
        <v>100</v>
      </c>
      <c r="F509" s="325">
        <f>SEMAFORO_General!E24</f>
        <v>94.868212032351494</v>
      </c>
    </row>
    <row r="510" spans="2:6" ht="17.399999999999999" thickBot="1">
      <c r="B510" s="408" t="str">
        <f>SEMAFORO_General!A6</f>
        <v>NACIONAL</v>
      </c>
      <c r="C510" s="352">
        <f>SEMAFORO_General!B6</f>
        <v>87.822517929742304</v>
      </c>
      <c r="D510" s="352">
        <f>SEMAFORO_General!C6</f>
        <v>97.020179901163658</v>
      </c>
      <c r="E510" s="352">
        <f>SEMAFORO_General!D6</f>
        <v>95.979166666666657</v>
      </c>
      <c r="F510" s="353">
        <f>SEMAFORO_General!E6</f>
        <v>93.896526677663303</v>
      </c>
    </row>
    <row r="512" spans="2:6" ht="34.200000000000003" customHeight="1" thickBot="1">
      <c r="B512" s="422" t="s">
        <v>193</v>
      </c>
      <c r="C512" s="422"/>
      <c r="D512" s="422"/>
      <c r="E512" s="422"/>
      <c r="F512" s="422"/>
    </row>
    <row r="513" spans="2:6" ht="16.8" thickBot="1">
      <c r="B513" s="370" t="s">
        <v>7</v>
      </c>
      <c r="C513" s="317" t="s">
        <v>0</v>
      </c>
      <c r="D513" s="318" t="s">
        <v>135</v>
      </c>
      <c r="E513" s="319" t="s">
        <v>138</v>
      </c>
      <c r="F513" s="318" t="s">
        <v>182</v>
      </c>
    </row>
    <row r="514" spans="2:6">
      <c r="B514" s="355" t="str">
        <f>Avance!M24</f>
        <v>NAYARIT</v>
      </c>
      <c r="C514" s="345">
        <f>Avance!N24</f>
        <v>-10.865513183847412</v>
      </c>
      <c r="D514" s="345">
        <f>Avance!O24</f>
        <v>6.2507684875147049</v>
      </c>
      <c r="E514" s="345">
        <f>Avance!P24</f>
        <v>1</v>
      </c>
      <c r="F514" s="346">
        <f>Avance!Q24</f>
        <v>-0.44883136789019318</v>
      </c>
    </row>
    <row r="515" spans="2:6" ht="16.8" thickBot="1">
      <c r="B515" s="409" t="str">
        <f>Avance!M6</f>
        <v>NACIONAL</v>
      </c>
      <c r="C515" s="347">
        <f>Avance!N6</f>
        <v>-0.97262440103818903</v>
      </c>
      <c r="D515" s="347">
        <f>Avance!O6</f>
        <v>4.2815588527084714</v>
      </c>
      <c r="E515" s="347">
        <f>Avance!P6</f>
        <v>1</v>
      </c>
      <c r="F515" s="348">
        <f>Avance!Q6</f>
        <v>10</v>
      </c>
    </row>
    <row r="517" spans="2:6">
      <c r="C517" s="337" t="s">
        <v>19</v>
      </c>
      <c r="D517" s="338" t="s">
        <v>153</v>
      </c>
      <c r="E517" s="339">
        <v>10</v>
      </c>
      <c r="F517" s="338" t="s">
        <v>186</v>
      </c>
    </row>
    <row r="518" spans="2:6">
      <c r="C518" s="340" t="s">
        <v>5</v>
      </c>
      <c r="D518" s="338" t="s">
        <v>184</v>
      </c>
      <c r="E518" s="339">
        <v>2</v>
      </c>
      <c r="F518" s="338" t="s">
        <v>187</v>
      </c>
    </row>
    <row r="519" spans="2:6">
      <c r="C519" s="341" t="s">
        <v>6</v>
      </c>
      <c r="D519" s="338" t="s">
        <v>185</v>
      </c>
      <c r="E519" s="339">
        <v>0</v>
      </c>
      <c r="F519" s="338" t="s">
        <v>188</v>
      </c>
    </row>
    <row r="522" spans="2:6" ht="28.8" customHeight="1" thickBot="1">
      <c r="B522" s="422" t="s">
        <v>191</v>
      </c>
      <c r="C522" s="422"/>
      <c r="D522" s="422"/>
      <c r="E522" s="422"/>
      <c r="F522" s="422"/>
    </row>
    <row r="523" spans="2:6" ht="16.8" thickBot="1">
      <c r="B523" s="370" t="s">
        <v>7</v>
      </c>
      <c r="C523" s="317" t="s">
        <v>0</v>
      </c>
      <c r="D523" s="318" t="s">
        <v>135</v>
      </c>
      <c r="E523" s="319" t="s">
        <v>138</v>
      </c>
      <c r="F523" s="318" t="s">
        <v>182</v>
      </c>
    </row>
    <row r="524" spans="2:6">
      <c r="B524" s="354" t="str">
        <f>SEMAFORO_General!G25</f>
        <v>NUEVO LEÓN</v>
      </c>
      <c r="C524" s="324">
        <f>SEMAFORO_General!H25</f>
        <v>94.097877028955864</v>
      </c>
      <c r="D524" s="324">
        <f>SEMAFORO_General!I25</f>
        <v>93.097639908437912</v>
      </c>
      <c r="E524" s="324">
        <f>SEMAFORO_General!J25</f>
        <v>100</v>
      </c>
      <c r="F524" s="325">
        <f>SEMAFORO_General!K25</f>
        <v>95.173312923509712</v>
      </c>
    </row>
    <row r="525" spans="2:6" ht="17.399999999999999" thickBot="1">
      <c r="B525" s="408" t="str">
        <f>SEMAFORO_General!G6</f>
        <v>NACIONAL</v>
      </c>
      <c r="C525" s="352">
        <f>SEMAFORO_General!H6</f>
        <v>88.795142330780493</v>
      </c>
      <c r="D525" s="352">
        <f>SEMAFORO_General!I6</f>
        <v>92.738621048455187</v>
      </c>
      <c r="E525" s="352">
        <f>SEMAFORO_General!J6</f>
        <v>96.458333333333329</v>
      </c>
      <c r="F525" s="353">
        <f>SEMAFORO_General!K6</f>
        <v>92.288331568488573</v>
      </c>
    </row>
    <row r="527" spans="2:6" ht="30.6" customHeight="1" thickBot="1">
      <c r="B527" s="422" t="s">
        <v>192</v>
      </c>
      <c r="C527" s="422"/>
      <c r="D527" s="422"/>
      <c r="E527" s="422"/>
      <c r="F527" s="422"/>
    </row>
    <row r="528" spans="2:6" ht="16.8" thickBot="1">
      <c r="B528" s="370" t="s">
        <v>7</v>
      </c>
      <c r="C528" s="317" t="s">
        <v>0</v>
      </c>
      <c r="D528" s="318" t="s">
        <v>135</v>
      </c>
      <c r="E528" s="319" t="s">
        <v>138</v>
      </c>
      <c r="F528" s="318" t="s">
        <v>182</v>
      </c>
    </row>
    <row r="529" spans="2:6">
      <c r="B529" s="354" t="str">
        <f>SEMAFORO_General!A25</f>
        <v>NUEVO LEÓN</v>
      </c>
      <c r="C529" s="324">
        <f>SEMAFORO_General!B25</f>
        <v>90.05192674800017</v>
      </c>
      <c r="D529" s="324">
        <f>SEMAFORO_General!C25</f>
        <v>99.935937953772822</v>
      </c>
      <c r="E529" s="324">
        <f>SEMAFORO_General!D25</f>
        <v>100</v>
      </c>
      <c r="F529" s="325">
        <f>SEMAFORO_General!E25</f>
        <v>96.993156308220534</v>
      </c>
    </row>
    <row r="530" spans="2:6" ht="17.399999999999999" thickBot="1">
      <c r="B530" s="408" t="str">
        <f>SEMAFORO_General!A6</f>
        <v>NACIONAL</v>
      </c>
      <c r="C530" s="352">
        <f>SEMAFORO_General!B6</f>
        <v>87.822517929742304</v>
      </c>
      <c r="D530" s="352">
        <f>SEMAFORO_General!C6</f>
        <v>97.020179901163658</v>
      </c>
      <c r="E530" s="352">
        <f>SEMAFORO_General!D6</f>
        <v>95.979166666666657</v>
      </c>
      <c r="F530" s="353">
        <f>SEMAFORO_General!E6</f>
        <v>93.896526677663303</v>
      </c>
    </row>
    <row r="532" spans="2:6" ht="36" customHeight="1" thickBot="1">
      <c r="B532" s="422" t="s">
        <v>193</v>
      </c>
      <c r="C532" s="422"/>
      <c r="D532" s="422"/>
      <c r="E532" s="422"/>
      <c r="F532" s="422"/>
    </row>
    <row r="533" spans="2:6" ht="16.8" thickBot="1">
      <c r="B533" s="370" t="s">
        <v>7</v>
      </c>
      <c r="C533" s="317" t="s">
        <v>0</v>
      </c>
      <c r="D533" s="318" t="s">
        <v>135</v>
      </c>
      <c r="E533" s="319" t="s">
        <v>138</v>
      </c>
      <c r="F533" s="318" t="s">
        <v>182</v>
      </c>
    </row>
    <row r="534" spans="2:6">
      <c r="B534" s="355" t="str">
        <f>Avance!M25</f>
        <v>NUEVO LEÓN</v>
      </c>
      <c r="C534" s="345">
        <f>Avance!N25</f>
        <v>-4.0459502809556938</v>
      </c>
      <c r="D534" s="345">
        <f>Avance!O25</f>
        <v>6.8382980453349091</v>
      </c>
      <c r="E534" s="345">
        <f>Avance!P25</f>
        <v>1</v>
      </c>
      <c r="F534" s="346">
        <f>Avance!Q25</f>
        <v>10</v>
      </c>
    </row>
    <row r="535" spans="2:6" ht="16.8" thickBot="1">
      <c r="B535" s="409" t="str">
        <f>Avance!M6</f>
        <v>NACIONAL</v>
      </c>
      <c r="C535" s="347">
        <f>Avance!N6</f>
        <v>-0.97262440103818903</v>
      </c>
      <c r="D535" s="347">
        <f>Avance!O6</f>
        <v>4.2815588527084714</v>
      </c>
      <c r="E535" s="347">
        <f>Avance!P6</f>
        <v>1</v>
      </c>
      <c r="F535" s="348">
        <f>Avance!Q6</f>
        <v>10</v>
      </c>
    </row>
    <row r="537" spans="2:6">
      <c r="C537" s="337" t="s">
        <v>19</v>
      </c>
      <c r="D537" s="338" t="s">
        <v>153</v>
      </c>
      <c r="E537" s="339">
        <v>10</v>
      </c>
      <c r="F537" s="338" t="s">
        <v>186</v>
      </c>
    </row>
    <row r="538" spans="2:6">
      <c r="C538" s="340" t="s">
        <v>5</v>
      </c>
      <c r="D538" s="338" t="s">
        <v>184</v>
      </c>
      <c r="E538" s="339">
        <v>2</v>
      </c>
      <c r="F538" s="338" t="s">
        <v>187</v>
      </c>
    </row>
    <row r="539" spans="2:6">
      <c r="C539" s="341" t="s">
        <v>6</v>
      </c>
      <c r="D539" s="338" t="s">
        <v>185</v>
      </c>
      <c r="E539" s="339">
        <v>0</v>
      </c>
      <c r="F539" s="338" t="s">
        <v>188</v>
      </c>
    </row>
    <row r="542" spans="2:6" ht="30.6" customHeight="1" thickBot="1">
      <c r="B542" s="422" t="s">
        <v>191</v>
      </c>
      <c r="C542" s="422"/>
      <c r="D542" s="422"/>
      <c r="E542" s="422"/>
      <c r="F542" s="422"/>
    </row>
    <row r="543" spans="2:6" ht="16.8" thickBot="1">
      <c r="B543" s="370" t="s">
        <v>7</v>
      </c>
      <c r="C543" s="317" t="s">
        <v>0</v>
      </c>
      <c r="D543" s="318" t="s">
        <v>135</v>
      </c>
      <c r="E543" s="319" t="s">
        <v>138</v>
      </c>
      <c r="F543" s="318" t="s">
        <v>182</v>
      </c>
    </row>
    <row r="544" spans="2:6">
      <c r="B544" s="354" t="str">
        <f>SEMAFORO_General!G26</f>
        <v>OAXACA</v>
      </c>
      <c r="C544" s="324">
        <f>SEMAFORO_General!H26</f>
        <v>84.572399726554835</v>
      </c>
      <c r="D544" s="324">
        <f>SEMAFORO_General!I26</f>
        <v>71.157671456916788</v>
      </c>
      <c r="E544" s="324">
        <f>SEMAFORO_General!J26</f>
        <v>100</v>
      </c>
      <c r="F544" s="325">
        <f>SEMAFORO_General!K26</f>
        <v>83.063408487060912</v>
      </c>
    </row>
    <row r="545" spans="2:6" ht="17.399999999999999" thickBot="1">
      <c r="B545" s="408" t="str">
        <f>SEMAFORO_General!G6</f>
        <v>NACIONAL</v>
      </c>
      <c r="C545" s="352">
        <f>SEMAFORO_General!H6</f>
        <v>88.795142330780493</v>
      </c>
      <c r="D545" s="352">
        <f>SEMAFORO_General!I6</f>
        <v>92.738621048455187</v>
      </c>
      <c r="E545" s="352">
        <f>SEMAFORO_General!J6</f>
        <v>96.458333333333329</v>
      </c>
      <c r="F545" s="353">
        <f>SEMAFORO_General!K6</f>
        <v>92.288331568488573</v>
      </c>
    </row>
    <row r="547" spans="2:6" ht="30" customHeight="1" thickBot="1">
      <c r="B547" s="422" t="s">
        <v>192</v>
      </c>
      <c r="C547" s="422"/>
      <c r="D547" s="422"/>
      <c r="E547" s="422"/>
      <c r="F547" s="422"/>
    </row>
    <row r="548" spans="2:6" ht="16.8" thickBot="1">
      <c r="B548" s="370" t="s">
        <v>7</v>
      </c>
      <c r="C548" s="317" t="s">
        <v>0</v>
      </c>
      <c r="D548" s="318" t="s">
        <v>135</v>
      </c>
      <c r="E548" s="319" t="s">
        <v>138</v>
      </c>
      <c r="F548" s="318" t="s">
        <v>182</v>
      </c>
    </row>
    <row r="549" spans="2:6">
      <c r="B549" s="354" t="str">
        <f>SEMAFORO_General!A26</f>
        <v>OAXACA</v>
      </c>
      <c r="C549" s="324">
        <f>SEMAFORO_General!B26</f>
        <v>83.176000123387382</v>
      </c>
      <c r="D549" s="324">
        <f>SEMAFORO_General!C26</f>
        <v>79.716016819893994</v>
      </c>
      <c r="E549" s="324">
        <f>SEMAFORO_General!D26</f>
        <v>96.666666666666671</v>
      </c>
      <c r="F549" s="325">
        <f>SEMAFORO_General!E26</f>
        <v>86.686739257312439</v>
      </c>
    </row>
    <row r="550" spans="2:6" ht="17.399999999999999" thickBot="1">
      <c r="B550" s="408" t="str">
        <f>SEMAFORO_General!A6</f>
        <v>NACIONAL</v>
      </c>
      <c r="C550" s="352">
        <f>SEMAFORO_General!B6</f>
        <v>87.822517929742304</v>
      </c>
      <c r="D550" s="352">
        <f>SEMAFORO_General!C6</f>
        <v>97.020179901163658</v>
      </c>
      <c r="E550" s="352">
        <f>SEMAFORO_General!D6</f>
        <v>95.979166666666657</v>
      </c>
      <c r="F550" s="353">
        <f>SEMAFORO_General!E6</f>
        <v>93.896526677663303</v>
      </c>
    </row>
    <row r="552" spans="2:6" ht="36.6" customHeight="1" thickBot="1">
      <c r="B552" s="422" t="s">
        <v>193</v>
      </c>
      <c r="C552" s="422"/>
      <c r="D552" s="422"/>
      <c r="E552" s="422"/>
      <c r="F552" s="422"/>
    </row>
    <row r="553" spans="2:6" ht="16.8" thickBot="1">
      <c r="B553" s="370" t="s">
        <v>7</v>
      </c>
      <c r="C553" s="317" t="s">
        <v>0</v>
      </c>
      <c r="D553" s="318" t="s">
        <v>135</v>
      </c>
      <c r="E553" s="319" t="s">
        <v>138</v>
      </c>
      <c r="F553" s="318" t="s">
        <v>182</v>
      </c>
    </row>
    <row r="554" spans="2:6">
      <c r="B554" s="355" t="str">
        <f>Avance!M26</f>
        <v>OAXACA</v>
      </c>
      <c r="C554" s="345">
        <f>Avance!N26</f>
        <v>-1.3963996031674526</v>
      </c>
      <c r="D554" s="345">
        <f>Avance!O26</f>
        <v>8.5583453629772066</v>
      </c>
      <c r="E554" s="345">
        <f>Avance!P26</f>
        <v>0</v>
      </c>
      <c r="F554" s="346">
        <f>Avance!Q26</f>
        <v>3.6233307702515276</v>
      </c>
    </row>
    <row r="555" spans="2:6" ht="16.8" thickBot="1">
      <c r="B555" s="409" t="str">
        <f>Avance!M6</f>
        <v>NACIONAL</v>
      </c>
      <c r="C555" s="347">
        <f>Avance!N6</f>
        <v>-0.97262440103818903</v>
      </c>
      <c r="D555" s="347">
        <f>Avance!O6</f>
        <v>4.2815588527084714</v>
      </c>
      <c r="E555" s="347">
        <f>Avance!P6</f>
        <v>1</v>
      </c>
      <c r="F555" s="348">
        <f>Avance!Q6</f>
        <v>10</v>
      </c>
    </row>
    <row r="557" spans="2:6">
      <c r="C557" s="337" t="s">
        <v>19</v>
      </c>
      <c r="D557" s="338" t="s">
        <v>153</v>
      </c>
      <c r="E557" s="339">
        <v>10</v>
      </c>
      <c r="F557" s="338" t="s">
        <v>186</v>
      </c>
    </row>
    <row r="558" spans="2:6">
      <c r="C558" s="340" t="s">
        <v>5</v>
      </c>
      <c r="D558" s="338" t="s">
        <v>184</v>
      </c>
      <c r="E558" s="339">
        <v>2</v>
      </c>
      <c r="F558" s="338" t="s">
        <v>187</v>
      </c>
    </row>
    <row r="559" spans="2:6">
      <c r="C559" s="341" t="s">
        <v>6</v>
      </c>
      <c r="D559" s="338" t="s">
        <v>185</v>
      </c>
      <c r="E559" s="339">
        <v>0</v>
      </c>
      <c r="F559" s="338" t="s">
        <v>188</v>
      </c>
    </row>
    <row r="562" spans="2:6" ht="31.2" customHeight="1" thickBot="1">
      <c r="B562" s="422" t="s">
        <v>191</v>
      </c>
      <c r="C562" s="422"/>
      <c r="D562" s="422"/>
      <c r="E562" s="422"/>
      <c r="F562" s="422"/>
    </row>
    <row r="563" spans="2:6" ht="16.8" thickBot="1">
      <c r="B563" s="370" t="s">
        <v>7</v>
      </c>
      <c r="C563" s="317" t="s">
        <v>0</v>
      </c>
      <c r="D563" s="318" t="s">
        <v>135</v>
      </c>
      <c r="E563" s="319" t="s">
        <v>138</v>
      </c>
      <c r="F563" s="318" t="s">
        <v>182</v>
      </c>
    </row>
    <row r="564" spans="2:6">
      <c r="B564" s="358" t="str">
        <f>SEMAFORO_General!G27</f>
        <v>PUEBLA</v>
      </c>
      <c r="C564" s="324">
        <f>SEMAFORO_General!H27</f>
        <v>94.236681830958815</v>
      </c>
      <c r="D564" s="324">
        <f>SEMAFORO_General!I27</f>
        <v>92.627273079756492</v>
      </c>
      <c r="E564" s="324">
        <f>SEMAFORO_General!J27</f>
        <v>100</v>
      </c>
      <c r="F564" s="325">
        <f>SEMAFORO_General!K27</f>
        <v>95.033747872738189</v>
      </c>
    </row>
    <row r="565" spans="2:6" ht="17.399999999999999" thickBot="1">
      <c r="B565" s="408" t="str">
        <f>SEMAFORO_General!G6</f>
        <v>NACIONAL</v>
      </c>
      <c r="C565" s="352">
        <f>SEMAFORO_General!H6</f>
        <v>88.795142330780493</v>
      </c>
      <c r="D565" s="352">
        <f>SEMAFORO_General!I6</f>
        <v>92.738621048455187</v>
      </c>
      <c r="E565" s="352">
        <f>SEMAFORO_General!J6</f>
        <v>96.458333333333329</v>
      </c>
      <c r="F565" s="353">
        <f>SEMAFORO_General!K6</f>
        <v>92.288331568488573</v>
      </c>
    </row>
    <row r="567" spans="2:6" ht="31.2" customHeight="1" thickBot="1">
      <c r="B567" s="422" t="s">
        <v>192</v>
      </c>
      <c r="C567" s="422"/>
      <c r="D567" s="422"/>
      <c r="E567" s="422"/>
      <c r="F567" s="422"/>
    </row>
    <row r="568" spans="2:6" ht="16.8" thickBot="1">
      <c r="B568" s="370" t="s">
        <v>7</v>
      </c>
      <c r="C568" s="317" t="s">
        <v>0</v>
      </c>
      <c r="D568" s="318" t="s">
        <v>135</v>
      </c>
      <c r="E568" s="319" t="s">
        <v>138</v>
      </c>
      <c r="F568" s="318" t="s">
        <v>182</v>
      </c>
    </row>
    <row r="569" spans="2:6">
      <c r="B569" s="358" t="str">
        <f>SEMAFORO_General!A27</f>
        <v>PUEBLA</v>
      </c>
      <c r="C569" s="324">
        <f>SEMAFORO_General!B27</f>
        <v>88.061348637210429</v>
      </c>
      <c r="D569" s="324">
        <f>SEMAFORO_General!C27</f>
        <v>99.896372568876913</v>
      </c>
      <c r="E569" s="324">
        <f>SEMAFORO_General!D27</f>
        <v>100</v>
      </c>
      <c r="F569" s="325">
        <f>SEMAFORO_General!E27</f>
        <v>96.382134990270046</v>
      </c>
    </row>
    <row r="570" spans="2:6" ht="17.399999999999999" thickBot="1">
      <c r="B570" s="408" t="str">
        <f>SEMAFORO_General!A6</f>
        <v>NACIONAL</v>
      </c>
      <c r="C570" s="352">
        <f>SEMAFORO_General!B6</f>
        <v>87.822517929742304</v>
      </c>
      <c r="D570" s="352">
        <f>SEMAFORO_General!C6</f>
        <v>97.020179901163658</v>
      </c>
      <c r="E570" s="352">
        <f>SEMAFORO_General!D6</f>
        <v>95.979166666666657</v>
      </c>
      <c r="F570" s="353">
        <f>SEMAFORO_General!E6</f>
        <v>93.896526677663303</v>
      </c>
    </row>
    <row r="572" spans="2:6" ht="38.4" customHeight="1" thickBot="1">
      <c r="B572" s="422" t="s">
        <v>193</v>
      </c>
      <c r="C572" s="422"/>
      <c r="D572" s="422"/>
      <c r="E572" s="422"/>
      <c r="F572" s="422"/>
    </row>
    <row r="573" spans="2:6" ht="16.8" thickBot="1">
      <c r="B573" s="370" t="s">
        <v>7</v>
      </c>
      <c r="C573" s="317" t="s">
        <v>0</v>
      </c>
      <c r="D573" s="318" t="s">
        <v>135</v>
      </c>
      <c r="E573" s="319" t="s">
        <v>138</v>
      </c>
      <c r="F573" s="318" t="s">
        <v>182</v>
      </c>
    </row>
    <row r="574" spans="2:6">
      <c r="B574" s="359" t="str">
        <f>Avance!M27</f>
        <v>PUEBLA</v>
      </c>
      <c r="C574" s="345">
        <f>Avance!N27</f>
        <v>-6.1753331937483864</v>
      </c>
      <c r="D574" s="345">
        <f>Avance!O27</f>
        <v>7.2690994891204213</v>
      </c>
      <c r="E574" s="345">
        <f>Avance!P27</f>
        <v>1</v>
      </c>
      <c r="F574" s="346">
        <f>Avance!Q27</f>
        <v>10</v>
      </c>
    </row>
    <row r="575" spans="2:6" ht="16.8" thickBot="1">
      <c r="B575" s="409" t="str">
        <f>Avance!M6</f>
        <v>NACIONAL</v>
      </c>
      <c r="C575" s="347">
        <f>Avance!N6</f>
        <v>-0.97262440103818903</v>
      </c>
      <c r="D575" s="347">
        <f>Avance!O6</f>
        <v>4.2815588527084714</v>
      </c>
      <c r="E575" s="347">
        <f>Avance!P6</f>
        <v>1</v>
      </c>
      <c r="F575" s="348">
        <f>Avance!Q6</f>
        <v>10</v>
      </c>
    </row>
    <row r="577" spans="2:6">
      <c r="C577" s="337" t="s">
        <v>19</v>
      </c>
      <c r="D577" s="338" t="s">
        <v>153</v>
      </c>
      <c r="E577" s="339">
        <v>10</v>
      </c>
      <c r="F577" s="338" t="s">
        <v>186</v>
      </c>
    </row>
    <row r="578" spans="2:6">
      <c r="C578" s="340" t="s">
        <v>5</v>
      </c>
      <c r="D578" s="338" t="s">
        <v>184</v>
      </c>
      <c r="E578" s="339">
        <v>2</v>
      </c>
      <c r="F578" s="338" t="s">
        <v>187</v>
      </c>
    </row>
    <row r="579" spans="2:6">
      <c r="C579" s="341" t="s">
        <v>6</v>
      </c>
      <c r="D579" s="338" t="s">
        <v>185</v>
      </c>
      <c r="E579" s="339">
        <v>0</v>
      </c>
      <c r="F579" s="338" t="s">
        <v>188</v>
      </c>
    </row>
    <row r="582" spans="2:6" ht="29.4" customHeight="1" thickBot="1">
      <c r="B582" s="422" t="s">
        <v>191</v>
      </c>
      <c r="C582" s="422"/>
      <c r="D582" s="422"/>
      <c r="E582" s="422"/>
      <c r="F582" s="422"/>
    </row>
    <row r="583" spans="2:6" ht="16.8" thickBot="1">
      <c r="B583" s="370" t="s">
        <v>7</v>
      </c>
      <c r="C583" s="317" t="s">
        <v>0</v>
      </c>
      <c r="D583" s="318" t="s">
        <v>135</v>
      </c>
      <c r="E583" s="319" t="s">
        <v>138</v>
      </c>
      <c r="F583" s="318" t="s">
        <v>182</v>
      </c>
    </row>
    <row r="584" spans="2:6">
      <c r="B584" s="354" t="str">
        <f>SEMAFORO_General!G28</f>
        <v>QUERÉTARO</v>
      </c>
      <c r="C584" s="324">
        <f>SEMAFORO_General!H28</f>
        <v>86.749424456907747</v>
      </c>
      <c r="D584" s="324">
        <f>SEMAFORO_General!I28</f>
        <v>93.024355094393997</v>
      </c>
      <c r="E584" s="324">
        <f>SEMAFORO_General!J28</f>
        <v>100</v>
      </c>
      <c r="F584" s="325">
        <f>SEMAFORO_General!K28</f>
        <v>92.572040597675311</v>
      </c>
    </row>
    <row r="585" spans="2:6" ht="17.399999999999999" thickBot="1">
      <c r="B585" s="408" t="str">
        <f>SEMAFORO_General!G6</f>
        <v>NACIONAL</v>
      </c>
      <c r="C585" s="352">
        <f>SEMAFORO_General!H6</f>
        <v>88.795142330780493</v>
      </c>
      <c r="D585" s="352">
        <f>SEMAFORO_General!I6</f>
        <v>92.738621048455187</v>
      </c>
      <c r="E585" s="352">
        <f>SEMAFORO_General!J6</f>
        <v>96.458333333333329</v>
      </c>
      <c r="F585" s="353">
        <f>SEMAFORO_General!K6</f>
        <v>92.288331568488573</v>
      </c>
    </row>
    <row r="587" spans="2:6" ht="30" customHeight="1" thickBot="1">
      <c r="B587" s="422" t="s">
        <v>192</v>
      </c>
      <c r="C587" s="422"/>
      <c r="D587" s="422"/>
      <c r="E587" s="422"/>
      <c r="F587" s="422"/>
    </row>
    <row r="588" spans="2:6" ht="16.8" thickBot="1">
      <c r="B588" s="370" t="s">
        <v>7</v>
      </c>
      <c r="C588" s="317" t="s">
        <v>0</v>
      </c>
      <c r="D588" s="318" t="s">
        <v>135</v>
      </c>
      <c r="E588" s="319" t="s">
        <v>138</v>
      </c>
      <c r="F588" s="318" t="s">
        <v>182</v>
      </c>
    </row>
    <row r="589" spans="2:6">
      <c r="B589" s="354" t="str">
        <f>SEMAFORO_General!A28</f>
        <v>QUERÉTARO</v>
      </c>
      <c r="C589" s="324">
        <f>SEMAFORO_General!B28</f>
        <v>90.542866331696615</v>
      </c>
      <c r="D589" s="324">
        <f>SEMAFORO_General!C28</f>
        <v>99.915457452041323</v>
      </c>
      <c r="E589" s="324">
        <f>SEMAFORO_General!D28</f>
        <v>100</v>
      </c>
      <c r="F589" s="325">
        <f>SEMAFORO_General!E28</f>
        <v>97.133270007723439</v>
      </c>
    </row>
    <row r="590" spans="2:6" ht="17.399999999999999" thickBot="1">
      <c r="B590" s="408" t="str">
        <f>SEMAFORO_General!A6</f>
        <v>NACIONAL</v>
      </c>
      <c r="C590" s="352">
        <f>SEMAFORO_General!B6</f>
        <v>87.822517929742304</v>
      </c>
      <c r="D590" s="352">
        <f>SEMAFORO_General!C6</f>
        <v>97.020179901163658</v>
      </c>
      <c r="E590" s="352">
        <f>SEMAFORO_General!D6</f>
        <v>95.979166666666657</v>
      </c>
      <c r="F590" s="353">
        <f>SEMAFORO_General!E6</f>
        <v>93.896526677663303</v>
      </c>
    </row>
    <row r="592" spans="2:6" ht="34.799999999999997" customHeight="1" thickBot="1">
      <c r="B592" s="422" t="s">
        <v>193</v>
      </c>
      <c r="C592" s="422"/>
      <c r="D592" s="422"/>
      <c r="E592" s="422"/>
      <c r="F592" s="422"/>
    </row>
    <row r="593" spans="2:6" ht="16.8" thickBot="1">
      <c r="B593" s="370" t="s">
        <v>7</v>
      </c>
      <c r="C593" s="317" t="s">
        <v>0</v>
      </c>
      <c r="D593" s="318" t="s">
        <v>135</v>
      </c>
      <c r="E593" s="319" t="s">
        <v>138</v>
      </c>
      <c r="F593" s="318" t="s">
        <v>182</v>
      </c>
    </row>
    <row r="594" spans="2:6">
      <c r="B594" s="355" t="str">
        <f>Avance!M28</f>
        <v>QUERÉTARO</v>
      </c>
      <c r="C594" s="345">
        <f>Avance!N28</f>
        <v>3.7934418747888685</v>
      </c>
      <c r="D594" s="345">
        <f>Avance!O28</f>
        <v>6.8911023576473269</v>
      </c>
      <c r="E594" s="345">
        <f>Avance!P28</f>
        <v>1</v>
      </c>
      <c r="F594" s="346">
        <f>Avance!Q28</f>
        <v>4.5612294100481279</v>
      </c>
    </row>
    <row r="595" spans="2:6" ht="16.8" thickBot="1">
      <c r="B595" s="409" t="str">
        <f>Avance!M6</f>
        <v>NACIONAL</v>
      </c>
      <c r="C595" s="347">
        <f>Avance!N6</f>
        <v>-0.97262440103818903</v>
      </c>
      <c r="D595" s="347">
        <f>Avance!O6</f>
        <v>4.2815588527084714</v>
      </c>
      <c r="E595" s="347">
        <f>Avance!P6</f>
        <v>1</v>
      </c>
      <c r="F595" s="348">
        <f>Avance!Q6</f>
        <v>10</v>
      </c>
    </row>
    <row r="597" spans="2:6">
      <c r="C597" s="337" t="s">
        <v>19</v>
      </c>
      <c r="D597" s="338" t="s">
        <v>153</v>
      </c>
      <c r="E597" s="339">
        <v>10</v>
      </c>
      <c r="F597" s="338" t="s">
        <v>186</v>
      </c>
    </row>
    <row r="598" spans="2:6">
      <c r="C598" s="340" t="s">
        <v>5</v>
      </c>
      <c r="D598" s="338" t="s">
        <v>184</v>
      </c>
      <c r="E598" s="339">
        <v>2</v>
      </c>
      <c r="F598" s="338" t="s">
        <v>187</v>
      </c>
    </row>
    <row r="599" spans="2:6">
      <c r="C599" s="341" t="s">
        <v>6</v>
      </c>
      <c r="D599" s="338" t="s">
        <v>185</v>
      </c>
      <c r="E599" s="339">
        <v>0</v>
      </c>
      <c r="F599" s="338" t="s">
        <v>188</v>
      </c>
    </row>
    <row r="602" spans="2:6" ht="29.4" customHeight="1" thickBot="1">
      <c r="B602" s="422" t="s">
        <v>191</v>
      </c>
      <c r="C602" s="422"/>
      <c r="D602" s="422"/>
      <c r="E602" s="422"/>
      <c r="F602" s="422"/>
    </row>
    <row r="603" spans="2:6" ht="16.8" thickBot="1">
      <c r="B603" s="370" t="s">
        <v>7</v>
      </c>
      <c r="C603" s="317" t="s">
        <v>0</v>
      </c>
      <c r="D603" s="318" t="s">
        <v>135</v>
      </c>
      <c r="E603" s="319" t="s">
        <v>138</v>
      </c>
      <c r="F603" s="318" t="s">
        <v>182</v>
      </c>
    </row>
    <row r="604" spans="2:6">
      <c r="B604" s="354" t="str">
        <f>SEMAFORO_General!G29</f>
        <v>QUINTANA ROO</v>
      </c>
      <c r="C604" s="324">
        <f>SEMAFORO_General!H29</f>
        <v>84.577757811641149</v>
      </c>
      <c r="D604" s="324">
        <f>SEMAFORO_General!I29</f>
        <v>69.864680386334925</v>
      </c>
      <c r="E604" s="324">
        <f>SEMAFORO_General!J29</f>
        <v>92</v>
      </c>
      <c r="F604" s="325">
        <f>SEMAFORO_General!K29</f>
        <v>80.548087388608366</v>
      </c>
    </row>
    <row r="605" spans="2:6" ht="17.399999999999999" thickBot="1">
      <c r="B605" s="408" t="str">
        <f>SEMAFORO_General!G6</f>
        <v>NACIONAL</v>
      </c>
      <c r="C605" s="352">
        <f>SEMAFORO_General!H6</f>
        <v>88.795142330780493</v>
      </c>
      <c r="D605" s="352">
        <f>SEMAFORO_General!I6</f>
        <v>92.738621048455187</v>
      </c>
      <c r="E605" s="352">
        <f>SEMAFORO_General!J6</f>
        <v>96.458333333333329</v>
      </c>
      <c r="F605" s="353">
        <f>SEMAFORO_General!K6</f>
        <v>92.288331568488573</v>
      </c>
    </row>
    <row r="607" spans="2:6" ht="31.8" customHeight="1" thickBot="1">
      <c r="B607" s="422" t="s">
        <v>192</v>
      </c>
      <c r="C607" s="422"/>
      <c r="D607" s="422"/>
      <c r="E607" s="422"/>
      <c r="F607" s="422"/>
    </row>
    <row r="608" spans="2:6" ht="16.8" thickBot="1">
      <c r="B608" s="370" t="s">
        <v>7</v>
      </c>
      <c r="C608" s="317" t="s">
        <v>0</v>
      </c>
      <c r="D608" s="318" t="s">
        <v>135</v>
      </c>
      <c r="E608" s="319" t="s">
        <v>138</v>
      </c>
      <c r="F608" s="318" t="s">
        <v>182</v>
      </c>
    </row>
    <row r="609" spans="2:6">
      <c r="B609" s="354" t="str">
        <f>SEMAFORO_General!A29</f>
        <v>QUINTANA ROO</v>
      </c>
      <c r="C609" s="324">
        <f>SEMAFORO_General!B29</f>
        <v>85.678731404387634</v>
      </c>
      <c r="D609" s="324">
        <f>SEMAFORO_General!C29</f>
        <v>79.693043448767085</v>
      </c>
      <c r="E609" s="324">
        <f>SEMAFORO_General!D29</f>
        <v>92</v>
      </c>
      <c r="F609" s="325">
        <f>SEMAFORO_General!E29</f>
        <v>85.796184628384765</v>
      </c>
    </row>
    <row r="610" spans="2:6" ht="17.399999999999999" thickBot="1">
      <c r="B610" s="408" t="str">
        <f>SEMAFORO_General!A6</f>
        <v>NACIONAL</v>
      </c>
      <c r="C610" s="352">
        <f>SEMAFORO_General!B6</f>
        <v>87.822517929742304</v>
      </c>
      <c r="D610" s="352">
        <f>SEMAFORO_General!C6</f>
        <v>97.020179901163658</v>
      </c>
      <c r="E610" s="352">
        <f>SEMAFORO_General!D6</f>
        <v>95.979166666666657</v>
      </c>
      <c r="F610" s="353">
        <f>SEMAFORO_General!E6</f>
        <v>93.896526677663303</v>
      </c>
    </row>
    <row r="612" spans="2:6" ht="35.4" customHeight="1" thickBot="1">
      <c r="B612" s="422" t="s">
        <v>193</v>
      </c>
      <c r="C612" s="422"/>
      <c r="D612" s="422"/>
      <c r="E612" s="422"/>
      <c r="F612" s="422"/>
    </row>
    <row r="613" spans="2:6" ht="16.8" thickBot="1">
      <c r="B613" s="370" t="s">
        <v>7</v>
      </c>
      <c r="C613" s="317" t="s">
        <v>0</v>
      </c>
      <c r="D613" s="318" t="s">
        <v>135</v>
      </c>
      <c r="E613" s="319" t="s">
        <v>138</v>
      </c>
      <c r="F613" s="318" t="s">
        <v>182</v>
      </c>
    </row>
    <row r="614" spans="2:6">
      <c r="B614" s="355" t="str">
        <f>Avance!M29</f>
        <v>QUINTANA ROO</v>
      </c>
      <c r="C614" s="345">
        <f>Avance!N29</f>
        <v>10</v>
      </c>
      <c r="D614" s="345">
        <f>Avance!O29</f>
        <v>9.8283630624321603</v>
      </c>
      <c r="E614" s="345">
        <f>Avance!P29</f>
        <v>1</v>
      </c>
      <c r="F614" s="346">
        <f>Avance!Q29</f>
        <v>5.2480972397763992</v>
      </c>
    </row>
    <row r="615" spans="2:6" ht="16.8" thickBot="1">
      <c r="B615" s="409" t="str">
        <f>Avance!M6</f>
        <v>NACIONAL</v>
      </c>
      <c r="C615" s="347">
        <f>Avance!N6</f>
        <v>-0.97262440103818903</v>
      </c>
      <c r="D615" s="347">
        <f>Avance!O6</f>
        <v>4.2815588527084714</v>
      </c>
      <c r="E615" s="347">
        <f>Avance!P6</f>
        <v>1</v>
      </c>
      <c r="F615" s="348">
        <f>Avance!Q6</f>
        <v>10</v>
      </c>
    </row>
    <row r="617" spans="2:6">
      <c r="C617" s="337" t="s">
        <v>19</v>
      </c>
      <c r="D617" s="338" t="s">
        <v>153</v>
      </c>
      <c r="E617" s="339">
        <v>10</v>
      </c>
      <c r="F617" s="338" t="s">
        <v>186</v>
      </c>
    </row>
    <row r="618" spans="2:6">
      <c r="C618" s="340" t="s">
        <v>5</v>
      </c>
      <c r="D618" s="338" t="s">
        <v>184</v>
      </c>
      <c r="E618" s="339">
        <v>2</v>
      </c>
      <c r="F618" s="338" t="s">
        <v>187</v>
      </c>
    </row>
    <row r="619" spans="2:6">
      <c r="C619" s="341" t="s">
        <v>6</v>
      </c>
      <c r="D619" s="338" t="s">
        <v>185</v>
      </c>
      <c r="E619" s="339">
        <v>0</v>
      </c>
      <c r="F619" s="338" t="s">
        <v>188</v>
      </c>
    </row>
    <row r="622" spans="2:6" ht="30.6" customHeight="1" thickBot="1">
      <c r="B622" s="422" t="s">
        <v>191</v>
      </c>
      <c r="C622" s="422"/>
      <c r="D622" s="422"/>
      <c r="E622" s="422"/>
      <c r="F622" s="422"/>
    </row>
    <row r="623" spans="2:6" ht="16.8" thickBot="1">
      <c r="B623" s="370" t="s">
        <v>7</v>
      </c>
      <c r="C623" s="317" t="s">
        <v>0</v>
      </c>
      <c r="D623" s="318" t="s">
        <v>135</v>
      </c>
      <c r="E623" s="319" t="s">
        <v>138</v>
      </c>
      <c r="F623" s="318" t="s">
        <v>182</v>
      </c>
    </row>
    <row r="624" spans="2:6">
      <c r="B624" s="354" t="str">
        <f>SEMAFORO_General!G30</f>
        <v>SAN LUIS POTOSÍ</v>
      </c>
      <c r="C624" s="324">
        <f>SEMAFORO_General!H30</f>
        <v>89.014701605397875</v>
      </c>
      <c r="D624" s="324">
        <f>SEMAFORO_General!I30</f>
        <v>91.207183592504691</v>
      </c>
      <c r="E624" s="324">
        <f>SEMAFORO_General!J30</f>
        <v>100</v>
      </c>
      <c r="F624" s="325">
        <f>SEMAFORO_General!K30</f>
        <v>92.638018998891127</v>
      </c>
    </row>
    <row r="625" spans="2:6" ht="17.399999999999999" thickBot="1">
      <c r="B625" s="408" t="str">
        <f>SEMAFORO_General!G6</f>
        <v>NACIONAL</v>
      </c>
      <c r="C625" s="352">
        <f>SEMAFORO_General!H6</f>
        <v>88.795142330780493</v>
      </c>
      <c r="D625" s="352">
        <f>SEMAFORO_General!I6</f>
        <v>92.738621048455187</v>
      </c>
      <c r="E625" s="352">
        <f>SEMAFORO_General!J6</f>
        <v>96.458333333333329</v>
      </c>
      <c r="F625" s="353">
        <f>SEMAFORO_General!K6</f>
        <v>92.288331568488573</v>
      </c>
    </row>
    <row r="627" spans="2:6" ht="29.4" customHeight="1" thickBot="1">
      <c r="B627" s="422" t="s">
        <v>192</v>
      </c>
      <c r="C627" s="422"/>
      <c r="D627" s="422"/>
      <c r="E627" s="422"/>
      <c r="F627" s="422"/>
    </row>
    <row r="628" spans="2:6" ht="16.8" thickBot="1">
      <c r="B628" s="370" t="s">
        <v>7</v>
      </c>
      <c r="C628" s="317" t="s">
        <v>0</v>
      </c>
      <c r="D628" s="318" t="s">
        <v>135</v>
      </c>
      <c r="E628" s="319" t="s">
        <v>138</v>
      </c>
      <c r="F628" s="318" t="s">
        <v>182</v>
      </c>
    </row>
    <row r="629" spans="2:6">
      <c r="B629" s="354" t="str">
        <f>SEMAFORO_General!A30</f>
        <v>SAN LUIS POTOSÍ</v>
      </c>
      <c r="C629" s="324">
        <f>SEMAFORO_General!B30</f>
        <v>88.598984253254912</v>
      </c>
      <c r="D629" s="324">
        <f>SEMAFORO_General!C30</f>
        <v>99.748770390290503</v>
      </c>
      <c r="E629" s="324">
        <f>SEMAFORO_General!D30</f>
        <v>100</v>
      </c>
      <c r="F629" s="325">
        <f>SEMAFORO_General!E30</f>
        <v>96.491764912578148</v>
      </c>
    </row>
    <row r="630" spans="2:6" ht="17.399999999999999" thickBot="1">
      <c r="B630" s="408" t="str">
        <f>SEMAFORO_General!A6</f>
        <v>NACIONAL</v>
      </c>
      <c r="C630" s="352">
        <f>SEMAFORO_General!B6</f>
        <v>87.822517929742304</v>
      </c>
      <c r="D630" s="352">
        <f>SEMAFORO_General!C6</f>
        <v>97.020179901163658</v>
      </c>
      <c r="E630" s="352">
        <f>SEMAFORO_General!D6</f>
        <v>95.979166666666657</v>
      </c>
      <c r="F630" s="353">
        <f>SEMAFORO_General!E6</f>
        <v>93.896526677663303</v>
      </c>
    </row>
    <row r="632" spans="2:6" ht="36" customHeight="1" thickBot="1">
      <c r="B632" s="422" t="s">
        <v>193</v>
      </c>
      <c r="C632" s="422"/>
      <c r="D632" s="422"/>
      <c r="E632" s="422"/>
      <c r="F632" s="422"/>
    </row>
    <row r="633" spans="2:6" ht="16.8" thickBot="1">
      <c r="B633" s="370" t="s">
        <v>7</v>
      </c>
      <c r="C633" s="317" t="s">
        <v>0</v>
      </c>
      <c r="D633" s="318" t="s">
        <v>135</v>
      </c>
      <c r="E633" s="319" t="s">
        <v>138</v>
      </c>
      <c r="F633" s="318" t="s">
        <v>182</v>
      </c>
    </row>
    <row r="634" spans="2:6">
      <c r="B634" s="355" t="str">
        <f>Avance!M30</f>
        <v>SAN LUIS POTOSÍ</v>
      </c>
      <c r="C634" s="345">
        <f>Avance!N30</f>
        <v>-0.41571735214296268</v>
      </c>
      <c r="D634" s="345">
        <f>Avance!O30</f>
        <v>8.5415867977858113</v>
      </c>
      <c r="E634" s="345">
        <f>Avance!P30</f>
        <v>1</v>
      </c>
      <c r="F634" s="346">
        <f>Avance!Q30</f>
        <v>3.8537459136870211</v>
      </c>
    </row>
    <row r="635" spans="2:6" ht="16.8" thickBot="1">
      <c r="B635" s="409" t="str">
        <f>Avance!M6</f>
        <v>NACIONAL</v>
      </c>
      <c r="C635" s="347">
        <f>Avance!N6</f>
        <v>-0.97262440103818903</v>
      </c>
      <c r="D635" s="347">
        <f>Avance!O6</f>
        <v>4.2815588527084714</v>
      </c>
      <c r="E635" s="347">
        <f>Avance!P6</f>
        <v>1</v>
      </c>
      <c r="F635" s="348">
        <f>Avance!Q6</f>
        <v>10</v>
      </c>
    </row>
    <row r="637" spans="2:6">
      <c r="C637" s="337" t="s">
        <v>19</v>
      </c>
      <c r="D637" s="338" t="s">
        <v>153</v>
      </c>
      <c r="E637" s="339">
        <v>10</v>
      </c>
      <c r="F637" s="338" t="s">
        <v>186</v>
      </c>
    </row>
    <row r="638" spans="2:6">
      <c r="C638" s="340" t="s">
        <v>5</v>
      </c>
      <c r="D638" s="338" t="s">
        <v>184</v>
      </c>
      <c r="E638" s="339">
        <v>2</v>
      </c>
      <c r="F638" s="338" t="s">
        <v>187</v>
      </c>
    </row>
    <row r="639" spans="2:6">
      <c r="C639" s="341" t="s">
        <v>6</v>
      </c>
      <c r="D639" s="338" t="s">
        <v>185</v>
      </c>
      <c r="E639" s="339">
        <v>0</v>
      </c>
      <c r="F639" s="338" t="s">
        <v>188</v>
      </c>
    </row>
    <row r="642" spans="2:6" ht="31.2" customHeight="1" thickBot="1">
      <c r="B642" s="422" t="s">
        <v>191</v>
      </c>
      <c r="C642" s="422"/>
      <c r="D642" s="422"/>
      <c r="E642" s="422"/>
      <c r="F642" s="422"/>
    </row>
    <row r="643" spans="2:6" ht="16.8" thickBot="1">
      <c r="B643" s="370" t="s">
        <v>7</v>
      </c>
      <c r="C643" s="317" t="s">
        <v>0</v>
      </c>
      <c r="D643" s="318" t="s">
        <v>135</v>
      </c>
      <c r="E643" s="319" t="s">
        <v>138</v>
      </c>
      <c r="F643" s="318" t="s">
        <v>182</v>
      </c>
    </row>
    <row r="644" spans="2:6">
      <c r="B644" s="354" t="str">
        <f>SEMAFORO_General!G31</f>
        <v>SINALOA</v>
      </c>
      <c r="C644" s="324">
        <f>SEMAFORO_General!H31</f>
        <v>89.013318443697017</v>
      </c>
      <c r="D644" s="324">
        <f>SEMAFORO_General!I31</f>
        <v>91.619204933377375</v>
      </c>
      <c r="E644" s="324">
        <f>SEMAFORO_General!J31</f>
        <v>100</v>
      </c>
      <c r="F644" s="325">
        <f>SEMAFORO_General!K31</f>
        <v>92.802343428644903</v>
      </c>
    </row>
    <row r="645" spans="2:6" ht="17.399999999999999" thickBot="1">
      <c r="B645" s="408" t="str">
        <f>SEMAFORO_General!G6</f>
        <v>NACIONAL</v>
      </c>
      <c r="C645" s="352">
        <f>SEMAFORO_General!H6</f>
        <v>88.795142330780493</v>
      </c>
      <c r="D645" s="352">
        <f>SEMAFORO_General!I6</f>
        <v>92.738621048455187</v>
      </c>
      <c r="E645" s="352">
        <f>SEMAFORO_General!J6</f>
        <v>96.458333333333329</v>
      </c>
      <c r="F645" s="353">
        <f>SEMAFORO_General!K6</f>
        <v>92.288331568488573</v>
      </c>
    </row>
    <row r="647" spans="2:6" ht="31.8" customHeight="1" thickBot="1">
      <c r="B647" s="422" t="s">
        <v>192</v>
      </c>
      <c r="C647" s="422"/>
      <c r="D647" s="422"/>
      <c r="E647" s="422"/>
      <c r="F647" s="422"/>
    </row>
    <row r="648" spans="2:6" ht="16.8" thickBot="1">
      <c r="B648" s="370" t="s">
        <v>7</v>
      </c>
      <c r="C648" s="317" t="s">
        <v>0</v>
      </c>
      <c r="D648" s="318" t="s">
        <v>135</v>
      </c>
      <c r="E648" s="319" t="s">
        <v>138</v>
      </c>
      <c r="F648" s="318" t="s">
        <v>182</v>
      </c>
    </row>
    <row r="649" spans="2:6">
      <c r="B649" s="354" t="str">
        <f>SEMAFORO_General!A31</f>
        <v>SINALOA</v>
      </c>
      <c r="C649" s="324">
        <f>SEMAFORO_General!B31</f>
        <v>84.717425523629345</v>
      </c>
      <c r="D649" s="324">
        <f>SEMAFORO_General!C31</f>
        <v>99.822014261247233</v>
      </c>
      <c r="E649" s="324">
        <f>SEMAFORO_General!D31</f>
        <v>100</v>
      </c>
      <c r="F649" s="325">
        <f>SEMAFORO_General!E31</f>
        <v>95.352932648525325</v>
      </c>
    </row>
    <row r="650" spans="2:6" ht="17.399999999999999" thickBot="1">
      <c r="B650" s="408" t="str">
        <f>SEMAFORO_General!A6</f>
        <v>NACIONAL</v>
      </c>
      <c r="C650" s="352">
        <f>SEMAFORO_General!B6</f>
        <v>87.822517929742304</v>
      </c>
      <c r="D650" s="352">
        <f>SEMAFORO_General!C6</f>
        <v>97.020179901163658</v>
      </c>
      <c r="E650" s="352">
        <f>SEMAFORO_General!D6</f>
        <v>95.979166666666657</v>
      </c>
      <c r="F650" s="353">
        <f>SEMAFORO_General!E6</f>
        <v>93.896526677663303</v>
      </c>
    </row>
    <row r="652" spans="2:6" ht="36" customHeight="1" thickBot="1">
      <c r="B652" s="422" t="s">
        <v>193</v>
      </c>
      <c r="C652" s="422"/>
      <c r="D652" s="422"/>
      <c r="E652" s="422"/>
      <c r="F652" s="422"/>
    </row>
    <row r="653" spans="2:6" ht="16.8" thickBot="1">
      <c r="B653" s="370" t="s">
        <v>7</v>
      </c>
      <c r="C653" s="317" t="s">
        <v>0</v>
      </c>
      <c r="D653" s="318" t="s">
        <v>135</v>
      </c>
      <c r="E653" s="319" t="s">
        <v>138</v>
      </c>
      <c r="F653" s="318" t="s">
        <v>182</v>
      </c>
    </row>
    <row r="654" spans="2:6">
      <c r="B654" s="355" t="str">
        <f>Avance!M31</f>
        <v>SINALOA</v>
      </c>
      <c r="C654" s="345">
        <f>Avance!N31</f>
        <v>-4.2958929200676721</v>
      </c>
      <c r="D654" s="345">
        <f>Avance!O31</f>
        <v>8.2028093278698577</v>
      </c>
      <c r="E654" s="345">
        <f>Avance!P31</f>
        <v>1</v>
      </c>
      <c r="F654" s="346">
        <f>Avance!Q31</f>
        <v>2.5505892198804219</v>
      </c>
    </row>
    <row r="655" spans="2:6" ht="16.8" thickBot="1">
      <c r="B655" s="409" t="str">
        <f>Avance!M6</f>
        <v>NACIONAL</v>
      </c>
      <c r="C655" s="347">
        <f>Avance!N6</f>
        <v>-0.97262440103818903</v>
      </c>
      <c r="D655" s="347">
        <f>Avance!O6</f>
        <v>4.2815588527084714</v>
      </c>
      <c r="E655" s="347">
        <f>Avance!P6</f>
        <v>1</v>
      </c>
      <c r="F655" s="348">
        <f>Avance!Q6</f>
        <v>10</v>
      </c>
    </row>
    <row r="657" spans="2:6">
      <c r="C657" s="337" t="s">
        <v>19</v>
      </c>
      <c r="D657" s="338" t="s">
        <v>153</v>
      </c>
      <c r="E657" s="339">
        <v>10</v>
      </c>
      <c r="F657" s="338" t="s">
        <v>186</v>
      </c>
    </row>
    <row r="658" spans="2:6">
      <c r="C658" s="340" t="s">
        <v>5</v>
      </c>
      <c r="D658" s="338" t="s">
        <v>184</v>
      </c>
      <c r="E658" s="339">
        <v>2</v>
      </c>
      <c r="F658" s="338" t="s">
        <v>187</v>
      </c>
    </row>
    <row r="659" spans="2:6">
      <c r="C659" s="341" t="s">
        <v>6</v>
      </c>
      <c r="D659" s="338" t="s">
        <v>185</v>
      </c>
      <c r="E659" s="339">
        <v>0</v>
      </c>
      <c r="F659" s="338" t="s">
        <v>188</v>
      </c>
    </row>
    <row r="662" spans="2:6" ht="30.6" customHeight="1" thickBot="1">
      <c r="B662" s="422" t="s">
        <v>191</v>
      </c>
      <c r="C662" s="422"/>
      <c r="D662" s="422"/>
      <c r="E662" s="422"/>
      <c r="F662" s="422"/>
    </row>
    <row r="663" spans="2:6" ht="16.8" thickBot="1">
      <c r="B663" s="370" t="s">
        <v>7</v>
      </c>
      <c r="C663" s="317" t="s">
        <v>0</v>
      </c>
      <c r="D663" s="318" t="s">
        <v>135</v>
      </c>
      <c r="E663" s="319" t="s">
        <v>138</v>
      </c>
      <c r="F663" s="318" t="s">
        <v>182</v>
      </c>
    </row>
    <row r="664" spans="2:6">
      <c r="B664" s="354" t="str">
        <f>SEMAFORO_General!G32</f>
        <v>SONORA</v>
      </c>
      <c r="C664" s="324">
        <f>SEMAFORO_General!H32</f>
        <v>81.185480508710612</v>
      </c>
      <c r="D664" s="324">
        <f>SEMAFORO_General!I32</f>
        <v>92.09237148632036</v>
      </c>
      <c r="E664" s="324">
        <f>SEMAFORO_General!J32</f>
        <v>100</v>
      </c>
      <c r="F664" s="325">
        <f>SEMAFORO_General!K32</f>
        <v>90.251866772576861</v>
      </c>
    </row>
    <row r="665" spans="2:6" ht="17.399999999999999" thickBot="1">
      <c r="B665" s="408" t="str">
        <f>SEMAFORO_General!G6</f>
        <v>NACIONAL</v>
      </c>
      <c r="C665" s="352">
        <f>SEMAFORO_General!H6</f>
        <v>88.795142330780493</v>
      </c>
      <c r="D665" s="352">
        <f>SEMAFORO_General!I6</f>
        <v>92.738621048455187</v>
      </c>
      <c r="E665" s="352">
        <f>SEMAFORO_General!J6</f>
        <v>96.458333333333329</v>
      </c>
      <c r="F665" s="353">
        <f>SEMAFORO_General!K6</f>
        <v>92.288331568488573</v>
      </c>
    </row>
    <row r="667" spans="2:6" ht="29.4" customHeight="1" thickBot="1">
      <c r="B667" s="422" t="s">
        <v>192</v>
      </c>
      <c r="C667" s="422"/>
      <c r="D667" s="422"/>
      <c r="E667" s="422"/>
      <c r="F667" s="422"/>
    </row>
    <row r="668" spans="2:6" ht="16.8" thickBot="1">
      <c r="B668" s="370" t="s">
        <v>7</v>
      </c>
      <c r="C668" s="317" t="s">
        <v>0</v>
      </c>
      <c r="D668" s="318" t="s">
        <v>135</v>
      </c>
      <c r="E668" s="319" t="s">
        <v>138</v>
      </c>
      <c r="F668" s="318" t="s">
        <v>182</v>
      </c>
    </row>
    <row r="669" spans="2:6">
      <c r="B669" s="354" t="str">
        <f>SEMAFORO_General!A32</f>
        <v>SONORA</v>
      </c>
      <c r="C669" s="324">
        <f>SEMAFORO_General!B32</f>
        <v>82.042561529833023</v>
      </c>
      <c r="D669" s="324">
        <f>SEMAFORO_General!C32</f>
        <v>99.853549824896533</v>
      </c>
      <c r="E669" s="324">
        <f>SEMAFORO_General!D32</f>
        <v>100</v>
      </c>
      <c r="F669" s="325">
        <f>SEMAFORO_General!E32</f>
        <v>94.561510897663695</v>
      </c>
    </row>
    <row r="670" spans="2:6" ht="17.399999999999999" thickBot="1">
      <c r="B670" s="408" t="str">
        <f>SEMAFORO_General!A6</f>
        <v>NACIONAL</v>
      </c>
      <c r="C670" s="352">
        <f>SEMAFORO_General!B6</f>
        <v>87.822517929742304</v>
      </c>
      <c r="D670" s="352">
        <f>SEMAFORO_General!C6</f>
        <v>97.020179901163658</v>
      </c>
      <c r="E670" s="352">
        <f>SEMAFORO_General!D6</f>
        <v>95.979166666666657</v>
      </c>
      <c r="F670" s="353">
        <f>SEMAFORO_General!E6</f>
        <v>93.896526677663303</v>
      </c>
    </row>
    <row r="672" spans="2:6" ht="34.799999999999997" customHeight="1" thickBot="1">
      <c r="B672" s="422" t="s">
        <v>193</v>
      </c>
      <c r="C672" s="422"/>
      <c r="D672" s="422"/>
      <c r="E672" s="422"/>
      <c r="F672" s="422"/>
    </row>
    <row r="673" spans="2:6" ht="16.8" thickBot="1">
      <c r="B673" s="370" t="s">
        <v>7</v>
      </c>
      <c r="C673" s="317" t="s">
        <v>0</v>
      </c>
      <c r="D673" s="318" t="s">
        <v>135</v>
      </c>
      <c r="E673" s="319" t="s">
        <v>138</v>
      </c>
      <c r="F673" s="318" t="s">
        <v>182</v>
      </c>
    </row>
    <row r="674" spans="2:6">
      <c r="B674" s="355" t="str">
        <f>Avance!M32</f>
        <v>SONORA</v>
      </c>
      <c r="C674" s="345">
        <f>Avance!N32</f>
        <v>0.85708102112241136</v>
      </c>
      <c r="D674" s="345">
        <f>Avance!O32</f>
        <v>7.7611783385761726</v>
      </c>
      <c r="E674" s="345">
        <f>Avance!P32</f>
        <v>1</v>
      </c>
      <c r="F674" s="346">
        <f>Avance!Q32</f>
        <v>4.3096441250868338</v>
      </c>
    </row>
    <row r="675" spans="2:6" ht="16.8" thickBot="1">
      <c r="B675" s="409" t="str">
        <f>Avance!M32</f>
        <v>SONORA</v>
      </c>
      <c r="C675" s="347">
        <f>Avance!N32</f>
        <v>0.85708102112241136</v>
      </c>
      <c r="D675" s="347">
        <f>Avance!O32</f>
        <v>7.7611783385761726</v>
      </c>
      <c r="E675" s="347">
        <f>Avance!P32</f>
        <v>1</v>
      </c>
      <c r="F675" s="348">
        <f>Avance!Q32</f>
        <v>4.3096441250868338</v>
      </c>
    </row>
    <row r="677" spans="2:6">
      <c r="C677" s="337" t="s">
        <v>19</v>
      </c>
      <c r="D677" s="338" t="s">
        <v>153</v>
      </c>
      <c r="E677" s="339">
        <v>10</v>
      </c>
      <c r="F677" s="338" t="s">
        <v>186</v>
      </c>
    </row>
    <row r="678" spans="2:6">
      <c r="C678" s="340" t="s">
        <v>5</v>
      </c>
      <c r="D678" s="338" t="s">
        <v>184</v>
      </c>
      <c r="E678" s="339">
        <v>2</v>
      </c>
      <c r="F678" s="338" t="s">
        <v>187</v>
      </c>
    </row>
    <row r="679" spans="2:6">
      <c r="C679" s="341" t="s">
        <v>6</v>
      </c>
      <c r="D679" s="338" t="s">
        <v>185</v>
      </c>
      <c r="E679" s="339">
        <v>0</v>
      </c>
      <c r="F679" s="338" t="s">
        <v>188</v>
      </c>
    </row>
    <row r="682" spans="2:6" ht="30" customHeight="1" thickBot="1">
      <c r="B682" s="422" t="s">
        <v>191</v>
      </c>
      <c r="C682" s="422"/>
      <c r="D682" s="422"/>
      <c r="E682" s="422"/>
      <c r="F682" s="422"/>
    </row>
    <row r="683" spans="2:6" ht="16.8" thickBot="1">
      <c r="B683" s="370" t="s">
        <v>7</v>
      </c>
      <c r="C683" s="317" t="s">
        <v>0</v>
      </c>
      <c r="D683" s="318" t="s">
        <v>135</v>
      </c>
      <c r="E683" s="319" t="s">
        <v>138</v>
      </c>
      <c r="F683" s="318" t="s">
        <v>182</v>
      </c>
    </row>
    <row r="684" spans="2:6">
      <c r="B684" s="354" t="str">
        <f>SEMAFORO_General!G33</f>
        <v>TABASCO</v>
      </c>
      <c r="C684" s="324">
        <f>SEMAFORO_General!H33</f>
        <v>95.508949532361584</v>
      </c>
      <c r="D684" s="324">
        <f>SEMAFORO_General!I33</f>
        <v>96.894534143089913</v>
      </c>
      <c r="E684" s="324">
        <f>SEMAFORO_General!J33</f>
        <v>100</v>
      </c>
      <c r="F684" s="325">
        <f>SEMAFORO_General!K33</f>
        <v>97.185945993562527</v>
      </c>
    </row>
    <row r="685" spans="2:6" ht="17.399999999999999" thickBot="1">
      <c r="B685" s="408" t="str">
        <f>SEMAFORO_General!G6</f>
        <v>NACIONAL</v>
      </c>
      <c r="C685" s="352">
        <f>SEMAFORO_General!H6</f>
        <v>88.795142330780493</v>
      </c>
      <c r="D685" s="352">
        <f>SEMAFORO_General!I6</f>
        <v>92.738621048455187</v>
      </c>
      <c r="E685" s="352">
        <f>SEMAFORO_General!J6</f>
        <v>96.458333333333329</v>
      </c>
      <c r="F685" s="353">
        <f>SEMAFORO_General!K6</f>
        <v>92.288331568488573</v>
      </c>
    </row>
    <row r="687" spans="2:6" ht="28.8" customHeight="1" thickBot="1">
      <c r="B687" s="422" t="s">
        <v>192</v>
      </c>
      <c r="C687" s="422"/>
      <c r="D687" s="422"/>
      <c r="E687" s="422"/>
      <c r="F687" s="422"/>
    </row>
    <row r="688" spans="2:6" ht="16.8" thickBot="1">
      <c r="B688" s="370" t="s">
        <v>7</v>
      </c>
      <c r="C688" s="317" t="s">
        <v>0</v>
      </c>
      <c r="D688" s="318" t="s">
        <v>135</v>
      </c>
      <c r="E688" s="319" t="s">
        <v>138</v>
      </c>
      <c r="F688" s="318" t="s">
        <v>182</v>
      </c>
    </row>
    <row r="689" spans="2:6">
      <c r="B689" s="354" t="str">
        <f>SEMAFORO_General!A33</f>
        <v>TABASCO</v>
      </c>
      <c r="C689" s="324">
        <f>SEMAFORO_General!B33</f>
        <v>89.001196137511357</v>
      </c>
      <c r="D689" s="324">
        <f>SEMAFORO_General!C33</f>
        <v>99.930901552896671</v>
      </c>
      <c r="E689" s="324">
        <f>SEMAFORO_General!D33</f>
        <v>100</v>
      </c>
      <c r="F689" s="325">
        <f>SEMAFORO_General!E33</f>
        <v>96.676174384767236</v>
      </c>
    </row>
    <row r="690" spans="2:6" ht="17.399999999999999" thickBot="1">
      <c r="B690" s="408" t="str">
        <f>SEMAFORO_General!A6</f>
        <v>NACIONAL</v>
      </c>
      <c r="C690" s="352">
        <f>SEMAFORO_General!B6</f>
        <v>87.822517929742304</v>
      </c>
      <c r="D690" s="352">
        <f>SEMAFORO_General!C6</f>
        <v>97.020179901163658</v>
      </c>
      <c r="E690" s="352">
        <f>SEMAFORO_General!D6</f>
        <v>95.979166666666657</v>
      </c>
      <c r="F690" s="353">
        <f>SEMAFORO_General!E6</f>
        <v>93.896526677663303</v>
      </c>
    </row>
    <row r="692" spans="2:6" ht="35.4" customHeight="1" thickBot="1">
      <c r="B692" s="422" t="s">
        <v>193</v>
      </c>
      <c r="C692" s="422"/>
      <c r="D692" s="422"/>
      <c r="E692" s="422"/>
      <c r="F692" s="422"/>
    </row>
    <row r="693" spans="2:6" ht="16.8" thickBot="1">
      <c r="B693" s="370" t="s">
        <v>7</v>
      </c>
      <c r="C693" s="317" t="s">
        <v>0</v>
      </c>
      <c r="D693" s="318" t="s">
        <v>135</v>
      </c>
      <c r="E693" s="319" t="s">
        <v>138</v>
      </c>
      <c r="F693" s="318" t="s">
        <v>182</v>
      </c>
    </row>
    <row r="694" spans="2:6">
      <c r="B694" s="355" t="str">
        <f>Avance!M33</f>
        <v>TABASCO</v>
      </c>
      <c r="C694" s="345">
        <f>Avance!N33</f>
        <v>-6.5077533948502264</v>
      </c>
      <c r="D694" s="345">
        <f>Avance!O33</f>
        <v>3.0363674098067577</v>
      </c>
      <c r="E694" s="345">
        <f>Avance!P33</f>
        <v>1</v>
      </c>
      <c r="F694" s="346">
        <f>Avance!Q33</f>
        <v>-0.50977160879529038</v>
      </c>
    </row>
    <row r="695" spans="2:6" ht="16.8" thickBot="1">
      <c r="B695" s="409" t="str">
        <f>Avance!M6</f>
        <v>NACIONAL</v>
      </c>
      <c r="C695" s="347">
        <f>Avance!N6</f>
        <v>-0.97262440103818903</v>
      </c>
      <c r="D695" s="347">
        <f>Avance!O6</f>
        <v>4.2815588527084714</v>
      </c>
      <c r="E695" s="347">
        <f>Avance!P6</f>
        <v>1</v>
      </c>
      <c r="F695" s="348">
        <f>Avance!Q6</f>
        <v>10</v>
      </c>
    </row>
    <row r="697" spans="2:6">
      <c r="C697" s="337" t="s">
        <v>19</v>
      </c>
      <c r="D697" s="338" t="s">
        <v>153</v>
      </c>
      <c r="E697" s="339">
        <v>10</v>
      </c>
      <c r="F697" s="338" t="s">
        <v>186</v>
      </c>
    </row>
    <row r="698" spans="2:6">
      <c r="C698" s="340" t="s">
        <v>5</v>
      </c>
      <c r="D698" s="338" t="s">
        <v>184</v>
      </c>
      <c r="E698" s="339">
        <v>2</v>
      </c>
      <c r="F698" s="338" t="s">
        <v>187</v>
      </c>
    </row>
    <row r="699" spans="2:6">
      <c r="C699" s="341" t="s">
        <v>6</v>
      </c>
      <c r="D699" s="338" t="s">
        <v>185</v>
      </c>
      <c r="E699" s="339">
        <v>0</v>
      </c>
      <c r="F699" s="338" t="s">
        <v>188</v>
      </c>
    </row>
    <row r="702" spans="2:6" ht="30" customHeight="1" thickBot="1">
      <c r="B702" s="422" t="s">
        <v>191</v>
      </c>
      <c r="C702" s="422"/>
      <c r="D702" s="422"/>
      <c r="E702" s="422"/>
      <c r="F702" s="422"/>
    </row>
    <row r="703" spans="2:6" ht="16.8" thickBot="1">
      <c r="B703" s="370" t="s">
        <v>7</v>
      </c>
      <c r="C703" s="317" t="s">
        <v>0</v>
      </c>
      <c r="D703" s="318" t="s">
        <v>135</v>
      </c>
      <c r="E703" s="319" t="s">
        <v>138</v>
      </c>
      <c r="F703" s="318" t="s">
        <v>182</v>
      </c>
    </row>
    <row r="704" spans="2:6">
      <c r="B704" s="354" t="str">
        <f>SEMAFORO_General!G34</f>
        <v>TAMAULIPAS</v>
      </c>
      <c r="C704" s="324">
        <f>SEMAFORO_General!H34</f>
        <v>93.159020104603542</v>
      </c>
      <c r="D704" s="324">
        <f>SEMAFORO_General!I34</f>
        <v>75.502493505508454</v>
      </c>
      <c r="E704" s="324">
        <f>SEMAFORO_General!J34</f>
        <v>100</v>
      </c>
      <c r="F704" s="325">
        <f>SEMAFORO_General!K34</f>
        <v>87.806654438814633</v>
      </c>
    </row>
    <row r="705" spans="2:6" ht="17.399999999999999" thickBot="1">
      <c r="B705" s="408" t="str">
        <f>SEMAFORO_General!G6</f>
        <v>NACIONAL</v>
      </c>
      <c r="C705" s="352">
        <f>SEMAFORO_General!H6</f>
        <v>88.795142330780493</v>
      </c>
      <c r="D705" s="352">
        <f>SEMAFORO_General!I6</f>
        <v>92.738621048455187</v>
      </c>
      <c r="E705" s="352">
        <f>SEMAFORO_General!J6</f>
        <v>96.458333333333329</v>
      </c>
      <c r="F705" s="353">
        <f>SEMAFORO_General!K6</f>
        <v>92.288331568488573</v>
      </c>
    </row>
    <row r="707" spans="2:6" ht="30.6" customHeight="1" thickBot="1">
      <c r="B707" s="422" t="s">
        <v>192</v>
      </c>
      <c r="C707" s="422"/>
      <c r="D707" s="422"/>
      <c r="E707" s="422"/>
      <c r="F707" s="422"/>
    </row>
    <row r="708" spans="2:6" ht="16.8" thickBot="1">
      <c r="B708" s="370" t="s">
        <v>7</v>
      </c>
      <c r="C708" s="317" t="s">
        <v>0</v>
      </c>
      <c r="D708" s="318" t="s">
        <v>135</v>
      </c>
      <c r="E708" s="319" t="s">
        <v>138</v>
      </c>
      <c r="F708" s="318" t="s">
        <v>182</v>
      </c>
    </row>
    <row r="709" spans="2:6">
      <c r="B709" s="354" t="str">
        <f>SEMAFORO_General!A34</f>
        <v>TAMAULIPAS</v>
      </c>
      <c r="C709" s="324">
        <f>SEMAFORO_General!B34</f>
        <v>85.554627999161482</v>
      </c>
      <c r="D709" s="324">
        <f>SEMAFORO_General!C34</f>
        <v>99.960278053624634</v>
      </c>
      <c r="E709" s="324">
        <f>SEMAFORO_General!D34</f>
        <v>100</v>
      </c>
      <c r="F709" s="325">
        <f>SEMAFORO_General!E34</f>
        <v>95.65248571851707</v>
      </c>
    </row>
    <row r="710" spans="2:6" ht="17.399999999999999" thickBot="1">
      <c r="B710" s="408" t="str">
        <f>SEMAFORO_General!A6</f>
        <v>NACIONAL</v>
      </c>
      <c r="C710" s="352">
        <f>SEMAFORO_General!B6</f>
        <v>87.822517929742304</v>
      </c>
      <c r="D710" s="352">
        <f>SEMAFORO_General!C6</f>
        <v>97.020179901163658</v>
      </c>
      <c r="E710" s="352">
        <f>SEMAFORO_General!D6</f>
        <v>95.979166666666657</v>
      </c>
      <c r="F710" s="353">
        <f>SEMAFORO_General!E6</f>
        <v>93.896526677663303</v>
      </c>
    </row>
    <row r="712" spans="2:6" ht="36.6" customHeight="1" thickBot="1">
      <c r="B712" s="422" t="s">
        <v>193</v>
      </c>
      <c r="C712" s="422"/>
      <c r="D712" s="422"/>
      <c r="E712" s="422"/>
      <c r="F712" s="422"/>
    </row>
    <row r="713" spans="2:6" ht="16.8" thickBot="1">
      <c r="B713" s="370" t="s">
        <v>7</v>
      </c>
      <c r="C713" s="317" t="s">
        <v>0</v>
      </c>
      <c r="D713" s="318" t="s">
        <v>135</v>
      </c>
      <c r="E713" s="319" t="s">
        <v>138</v>
      </c>
      <c r="F713" s="318" t="s">
        <v>182</v>
      </c>
    </row>
    <row r="714" spans="2:6">
      <c r="B714" s="355" t="str">
        <f>Avance!M34</f>
        <v>TAMAULIPAS</v>
      </c>
      <c r="C714" s="345">
        <f>Avance!N34</f>
        <v>-7.6043921054420593</v>
      </c>
      <c r="D714" s="345">
        <f>Avance!O34</f>
        <v>24.45778454811618</v>
      </c>
      <c r="E714" s="345">
        <f>Avance!P34</f>
        <v>1</v>
      </c>
      <c r="F714" s="346">
        <f>Avance!Q34</f>
        <v>7.8458312797024377</v>
      </c>
    </row>
    <row r="715" spans="2:6" ht="16.8" thickBot="1">
      <c r="B715" s="409" t="str">
        <f>Avance!M6</f>
        <v>NACIONAL</v>
      </c>
      <c r="C715" s="347">
        <f>Avance!N6</f>
        <v>-0.97262440103818903</v>
      </c>
      <c r="D715" s="347">
        <f>Avance!O6</f>
        <v>4.2815588527084714</v>
      </c>
      <c r="E715" s="347">
        <f>Avance!P6</f>
        <v>1</v>
      </c>
      <c r="F715" s="348">
        <f>Avance!Q6</f>
        <v>10</v>
      </c>
    </row>
    <row r="717" spans="2:6">
      <c r="C717" s="337" t="s">
        <v>19</v>
      </c>
      <c r="D717" s="338" t="s">
        <v>153</v>
      </c>
      <c r="E717" s="339">
        <v>10</v>
      </c>
      <c r="F717" s="338" t="s">
        <v>186</v>
      </c>
    </row>
    <row r="718" spans="2:6">
      <c r="C718" s="340" t="s">
        <v>5</v>
      </c>
      <c r="D718" s="338" t="s">
        <v>184</v>
      </c>
      <c r="E718" s="339">
        <v>2</v>
      </c>
      <c r="F718" s="338" t="s">
        <v>187</v>
      </c>
    </row>
    <row r="719" spans="2:6">
      <c r="C719" s="341" t="s">
        <v>6</v>
      </c>
      <c r="D719" s="338" t="s">
        <v>185</v>
      </c>
      <c r="E719" s="339">
        <v>0</v>
      </c>
      <c r="F719" s="338" t="s">
        <v>188</v>
      </c>
    </row>
    <row r="722" spans="2:6" ht="28.2" customHeight="1" thickBot="1">
      <c r="B722" s="422" t="s">
        <v>191</v>
      </c>
      <c r="C722" s="422"/>
      <c r="D722" s="422"/>
      <c r="E722" s="422"/>
      <c r="F722" s="422"/>
    </row>
    <row r="723" spans="2:6" ht="16.8" thickBot="1">
      <c r="B723" s="370" t="s">
        <v>7</v>
      </c>
      <c r="C723" s="317" t="s">
        <v>0</v>
      </c>
      <c r="D723" s="318" t="s">
        <v>135</v>
      </c>
      <c r="E723" s="319" t="s">
        <v>138</v>
      </c>
      <c r="F723" s="318" t="s">
        <v>182</v>
      </c>
    </row>
    <row r="724" spans="2:6">
      <c r="B724" s="354" t="str">
        <f>SEMAFORO_General!G35</f>
        <v>TLAXCALA</v>
      </c>
      <c r="C724" s="324">
        <f>SEMAFORO_General!H35</f>
        <v>93.759480569436292</v>
      </c>
      <c r="D724" s="324">
        <f>SEMAFORO_General!I35</f>
        <v>94.167150319210663</v>
      </c>
      <c r="E724" s="324">
        <f>SEMAFORO_General!J35</f>
        <v>100</v>
      </c>
      <c r="F724" s="325">
        <f>SEMAFORO_General!K35</f>
        <v>95.482678326986957</v>
      </c>
    </row>
    <row r="725" spans="2:6" ht="17.399999999999999" thickBot="1">
      <c r="B725" s="408" t="str">
        <f>SEMAFORO_General!G6</f>
        <v>NACIONAL</v>
      </c>
      <c r="C725" s="352">
        <f>SEMAFORO_General!H6</f>
        <v>88.795142330780493</v>
      </c>
      <c r="D725" s="352">
        <f>SEMAFORO_General!I6</f>
        <v>92.738621048455187</v>
      </c>
      <c r="E725" s="352">
        <f>SEMAFORO_General!J6</f>
        <v>96.458333333333329</v>
      </c>
      <c r="F725" s="353">
        <f>SEMAFORO_General!K6</f>
        <v>92.288331568488573</v>
      </c>
    </row>
    <row r="727" spans="2:6" ht="29.4" customHeight="1" thickBot="1">
      <c r="B727" s="422" t="s">
        <v>192</v>
      </c>
      <c r="C727" s="422"/>
      <c r="D727" s="422"/>
      <c r="E727" s="422"/>
      <c r="F727" s="422"/>
    </row>
    <row r="728" spans="2:6" ht="16.8" thickBot="1">
      <c r="B728" s="370" t="s">
        <v>7</v>
      </c>
      <c r="C728" s="317" t="s">
        <v>0</v>
      </c>
      <c r="D728" s="318" t="s">
        <v>135</v>
      </c>
      <c r="E728" s="319" t="s">
        <v>138</v>
      </c>
      <c r="F728" s="318" t="s">
        <v>182</v>
      </c>
    </row>
    <row r="729" spans="2:6">
      <c r="B729" s="354" t="str">
        <f>SEMAFORO_General!A35</f>
        <v>TLAXCALA</v>
      </c>
      <c r="C729" s="324">
        <f>SEMAFORO_General!B35</f>
        <v>90.78249144859673</v>
      </c>
      <c r="D729" s="324">
        <f>SEMAFORO_General!C35</f>
        <v>99.975773516993144</v>
      </c>
      <c r="E729" s="324">
        <f>SEMAFORO_General!D35</f>
        <v>100</v>
      </c>
      <c r="F729" s="325">
        <f>SEMAFORO_General!E35</f>
        <v>97.226268165526619</v>
      </c>
    </row>
    <row r="730" spans="2:6" ht="17.399999999999999" thickBot="1">
      <c r="B730" s="408" t="str">
        <f>SEMAFORO_General!A6</f>
        <v>NACIONAL</v>
      </c>
      <c r="C730" s="352">
        <f>SEMAFORO_General!B6</f>
        <v>87.822517929742304</v>
      </c>
      <c r="D730" s="352">
        <f>SEMAFORO_General!C6</f>
        <v>97.020179901163658</v>
      </c>
      <c r="E730" s="352">
        <f>SEMAFORO_General!D6</f>
        <v>95.979166666666657</v>
      </c>
      <c r="F730" s="353">
        <f>SEMAFORO_General!E6</f>
        <v>93.896526677663303</v>
      </c>
    </row>
    <row r="732" spans="2:6" ht="34.200000000000003" customHeight="1" thickBot="1">
      <c r="B732" s="422" t="s">
        <v>193</v>
      </c>
      <c r="C732" s="422"/>
      <c r="D732" s="422"/>
      <c r="E732" s="422"/>
      <c r="F732" s="422"/>
    </row>
    <row r="733" spans="2:6" ht="16.8" thickBot="1">
      <c r="B733" s="370" t="s">
        <v>7</v>
      </c>
      <c r="C733" s="317" t="s">
        <v>0</v>
      </c>
      <c r="D733" s="318" t="s">
        <v>135</v>
      </c>
      <c r="E733" s="319" t="s">
        <v>138</v>
      </c>
      <c r="F733" s="318" t="s">
        <v>182</v>
      </c>
    </row>
    <row r="734" spans="2:6">
      <c r="B734" s="355" t="str">
        <f>Avance!M35</f>
        <v>TLAXCALA</v>
      </c>
      <c r="C734" s="345">
        <f>Avance!N35</f>
        <v>-2.976989120839562</v>
      </c>
      <c r="D734" s="345">
        <f>Avance!O35</f>
        <v>5.8086231977824809</v>
      </c>
      <c r="E734" s="345">
        <f>Avance!P35</f>
        <v>1</v>
      </c>
      <c r="F734" s="346">
        <f>Avance!Q35</f>
        <v>10</v>
      </c>
    </row>
    <row r="735" spans="2:6" ht="16.8" thickBot="1">
      <c r="B735" s="409" t="str">
        <f>Avance!M6</f>
        <v>NACIONAL</v>
      </c>
      <c r="C735" s="347">
        <f>Avance!N6</f>
        <v>-0.97262440103818903</v>
      </c>
      <c r="D735" s="347">
        <f>Avance!O6</f>
        <v>4.2815588527084714</v>
      </c>
      <c r="E735" s="347">
        <f>Avance!P6</f>
        <v>1</v>
      </c>
      <c r="F735" s="348">
        <f>Avance!Q6</f>
        <v>10</v>
      </c>
    </row>
    <row r="737" spans="2:6">
      <c r="C737" s="337" t="s">
        <v>19</v>
      </c>
      <c r="D737" s="338" t="s">
        <v>153</v>
      </c>
      <c r="E737" s="339">
        <v>10</v>
      </c>
      <c r="F737" s="338" t="s">
        <v>186</v>
      </c>
    </row>
    <row r="738" spans="2:6">
      <c r="C738" s="340" t="s">
        <v>5</v>
      </c>
      <c r="D738" s="338" t="s">
        <v>184</v>
      </c>
      <c r="E738" s="339">
        <v>2</v>
      </c>
      <c r="F738" s="338" t="s">
        <v>187</v>
      </c>
    </row>
    <row r="739" spans="2:6">
      <c r="C739" s="341" t="s">
        <v>6</v>
      </c>
      <c r="D739" s="338" t="s">
        <v>185</v>
      </c>
      <c r="E739" s="339">
        <v>0</v>
      </c>
      <c r="F739" s="338" t="s">
        <v>188</v>
      </c>
    </row>
    <row r="742" spans="2:6" ht="30.6" customHeight="1" thickBot="1">
      <c r="B742" s="422" t="s">
        <v>191</v>
      </c>
      <c r="C742" s="422"/>
      <c r="D742" s="422"/>
      <c r="E742" s="422"/>
      <c r="F742" s="422"/>
    </row>
    <row r="743" spans="2:6" ht="16.8" thickBot="1">
      <c r="B743" s="370" t="s">
        <v>7</v>
      </c>
      <c r="C743" s="317" t="s">
        <v>0</v>
      </c>
      <c r="D743" s="318" t="s">
        <v>135</v>
      </c>
      <c r="E743" s="319" t="s">
        <v>138</v>
      </c>
      <c r="F743" s="318" t="s">
        <v>182</v>
      </c>
    </row>
    <row r="744" spans="2:6">
      <c r="B744" s="354" t="str">
        <f>SEMAFORO_General!G36</f>
        <v>VERACRUZ</v>
      </c>
      <c r="C744" s="324">
        <f>SEMAFORO_General!H36</f>
        <v>93.617009658189801</v>
      </c>
      <c r="D744" s="324">
        <f>SEMAFORO_General!I36</f>
        <v>94.082376882376877</v>
      </c>
      <c r="E744" s="324">
        <f>SEMAFORO_General!J36</f>
        <v>100</v>
      </c>
      <c r="F744" s="325">
        <f>SEMAFORO_General!K36</f>
        <v>95.398904133317188</v>
      </c>
    </row>
    <row r="745" spans="2:6" ht="17.399999999999999" thickBot="1">
      <c r="B745" s="408" t="str">
        <f>SEMAFORO_General!G6</f>
        <v>NACIONAL</v>
      </c>
      <c r="C745" s="352">
        <f>SEMAFORO_General!H6</f>
        <v>88.795142330780493</v>
      </c>
      <c r="D745" s="352">
        <f>SEMAFORO_General!I6</f>
        <v>92.738621048455187</v>
      </c>
      <c r="E745" s="352">
        <f>SEMAFORO_General!J6</f>
        <v>96.458333333333329</v>
      </c>
      <c r="F745" s="353">
        <f>SEMAFORO_General!K6</f>
        <v>92.288331568488573</v>
      </c>
    </row>
    <row r="747" spans="2:6" ht="30.6" customHeight="1" thickBot="1">
      <c r="B747" s="422" t="s">
        <v>192</v>
      </c>
      <c r="C747" s="422"/>
      <c r="D747" s="422"/>
      <c r="E747" s="422"/>
      <c r="F747" s="422"/>
    </row>
    <row r="748" spans="2:6" ht="16.8" thickBot="1">
      <c r="B748" s="370" t="s">
        <v>7</v>
      </c>
      <c r="C748" s="317" t="s">
        <v>0</v>
      </c>
      <c r="D748" s="318" t="s">
        <v>135</v>
      </c>
      <c r="E748" s="319" t="s">
        <v>138</v>
      </c>
      <c r="F748" s="318" t="s">
        <v>182</v>
      </c>
    </row>
    <row r="749" spans="2:6">
      <c r="B749" s="354" t="str">
        <f>SEMAFORO_General!A36</f>
        <v>VERACRUZ</v>
      </c>
      <c r="C749" s="324">
        <f>SEMAFORO_General!B36</f>
        <v>85.922852802027109</v>
      </c>
      <c r="D749" s="324">
        <f>SEMAFORO_General!C36</f>
        <v>99.960033412067503</v>
      </c>
      <c r="E749" s="324">
        <f>SEMAFORO_General!D36</f>
        <v>100</v>
      </c>
      <c r="F749" s="325">
        <f>SEMAFORO_General!E36</f>
        <v>95.762867534831756</v>
      </c>
    </row>
    <row r="750" spans="2:6" ht="17.399999999999999" thickBot="1">
      <c r="B750" s="408" t="str">
        <f>SEMAFORO_General!A6</f>
        <v>NACIONAL</v>
      </c>
      <c r="C750" s="352">
        <f>SEMAFORO_General!B6</f>
        <v>87.822517929742304</v>
      </c>
      <c r="D750" s="352">
        <f>SEMAFORO_General!C6</f>
        <v>97.020179901163658</v>
      </c>
      <c r="E750" s="352">
        <f>SEMAFORO_General!D6</f>
        <v>95.979166666666657</v>
      </c>
      <c r="F750" s="353">
        <f>SEMAFORO_General!E6</f>
        <v>93.896526677663303</v>
      </c>
    </row>
    <row r="752" spans="2:6" ht="34.799999999999997" customHeight="1" thickBot="1">
      <c r="B752" s="422" t="s">
        <v>193</v>
      </c>
      <c r="C752" s="422"/>
      <c r="D752" s="422"/>
      <c r="E752" s="422"/>
      <c r="F752" s="422"/>
    </row>
    <row r="753" spans="2:6" ht="16.8" thickBot="1">
      <c r="B753" s="370" t="s">
        <v>7</v>
      </c>
      <c r="C753" s="317" t="s">
        <v>0</v>
      </c>
      <c r="D753" s="318" t="s">
        <v>135</v>
      </c>
      <c r="E753" s="319" t="s">
        <v>138</v>
      </c>
      <c r="F753" s="318" t="s">
        <v>182</v>
      </c>
    </row>
    <row r="754" spans="2:6">
      <c r="B754" s="355" t="str">
        <f>Avance!M36</f>
        <v>VERACRUZ</v>
      </c>
      <c r="C754" s="345">
        <f>Avance!N36</f>
        <v>-7.6941568561626923</v>
      </c>
      <c r="D754" s="345">
        <f>Avance!O36</f>
        <v>5.8776565296906256</v>
      </c>
      <c r="E754" s="345">
        <f>Avance!P36</f>
        <v>1</v>
      </c>
      <c r="F754" s="346">
        <f>Avance!Q36</f>
        <v>0.36396340151456741</v>
      </c>
    </row>
    <row r="755" spans="2:6" ht="16.8" thickBot="1">
      <c r="B755" s="409" t="str">
        <f>Avance!M6</f>
        <v>NACIONAL</v>
      </c>
      <c r="C755" s="347">
        <f>Avance!N6</f>
        <v>-0.97262440103818903</v>
      </c>
      <c r="D755" s="347">
        <f>Avance!O6</f>
        <v>4.2815588527084714</v>
      </c>
      <c r="E755" s="347">
        <f>Avance!P6</f>
        <v>1</v>
      </c>
      <c r="F755" s="348">
        <f>Avance!Q6</f>
        <v>10</v>
      </c>
    </row>
    <row r="757" spans="2:6">
      <c r="C757" s="337" t="s">
        <v>19</v>
      </c>
      <c r="D757" s="338" t="s">
        <v>153</v>
      </c>
      <c r="E757" s="339">
        <v>10</v>
      </c>
      <c r="F757" s="338" t="s">
        <v>186</v>
      </c>
    </row>
    <row r="758" spans="2:6">
      <c r="C758" s="340" t="s">
        <v>5</v>
      </c>
      <c r="D758" s="338" t="s">
        <v>184</v>
      </c>
      <c r="E758" s="339">
        <v>2</v>
      </c>
      <c r="F758" s="338" t="s">
        <v>187</v>
      </c>
    </row>
    <row r="759" spans="2:6">
      <c r="C759" s="341" t="s">
        <v>6</v>
      </c>
      <c r="D759" s="338" t="s">
        <v>185</v>
      </c>
      <c r="E759" s="339">
        <v>0</v>
      </c>
      <c r="F759" s="338" t="s">
        <v>188</v>
      </c>
    </row>
    <row r="762" spans="2:6" ht="30" customHeight="1" thickBot="1">
      <c r="B762" s="422" t="s">
        <v>191</v>
      </c>
      <c r="C762" s="422"/>
      <c r="D762" s="422"/>
      <c r="E762" s="422"/>
      <c r="F762" s="422"/>
    </row>
    <row r="763" spans="2:6" ht="16.8" thickBot="1">
      <c r="B763" s="370" t="s">
        <v>7</v>
      </c>
      <c r="C763" s="317" t="s">
        <v>0</v>
      </c>
      <c r="D763" s="318" t="s">
        <v>135</v>
      </c>
      <c r="E763" s="319" t="s">
        <v>138</v>
      </c>
      <c r="F763" s="318" t="s">
        <v>182</v>
      </c>
    </row>
    <row r="764" spans="2:6">
      <c r="B764" s="354" t="str">
        <f>SEMAFORO_General!G37</f>
        <v>YUCATÁN</v>
      </c>
      <c r="C764" s="324">
        <f>SEMAFORO_General!H37</f>
        <v>85.964105926646653</v>
      </c>
      <c r="D764" s="324">
        <f>SEMAFORO_General!I37</f>
        <v>91.966731692991829</v>
      </c>
      <c r="E764" s="324">
        <f>SEMAFORO_General!J37</f>
        <v>100</v>
      </c>
      <c r="F764" s="325">
        <f>SEMAFORO_General!K37</f>
        <v>91.874129751523057</v>
      </c>
    </row>
    <row r="765" spans="2:6" ht="17.399999999999999" thickBot="1">
      <c r="B765" s="408" t="str">
        <f>SEMAFORO_General!G6</f>
        <v>NACIONAL</v>
      </c>
      <c r="C765" s="352">
        <f>SEMAFORO_General!H6</f>
        <v>88.795142330780493</v>
      </c>
      <c r="D765" s="352">
        <f>SEMAFORO_General!I6</f>
        <v>92.738621048455187</v>
      </c>
      <c r="E765" s="352">
        <f>SEMAFORO_General!J6</f>
        <v>96.458333333333329</v>
      </c>
      <c r="F765" s="353">
        <f>SEMAFORO_General!K6</f>
        <v>92.288331568488573</v>
      </c>
    </row>
    <row r="767" spans="2:6" ht="28.8" customHeight="1" thickBot="1">
      <c r="B767" s="422" t="s">
        <v>192</v>
      </c>
      <c r="C767" s="422"/>
      <c r="D767" s="422"/>
      <c r="E767" s="422"/>
      <c r="F767" s="422"/>
    </row>
    <row r="768" spans="2:6" ht="16.8" thickBot="1">
      <c r="B768" s="370" t="s">
        <v>7</v>
      </c>
      <c r="C768" s="317" t="s">
        <v>0</v>
      </c>
      <c r="D768" s="318" t="s">
        <v>135</v>
      </c>
      <c r="E768" s="319" t="s">
        <v>138</v>
      </c>
      <c r="F768" s="318" t="s">
        <v>182</v>
      </c>
    </row>
    <row r="769" spans="2:6">
      <c r="B769" s="354" t="str">
        <f>SEMAFORO_General!A37</f>
        <v>YUCATÁN</v>
      </c>
      <c r="C769" s="324">
        <f>SEMAFORO_General!B37</f>
        <v>89.989230237741253</v>
      </c>
      <c r="D769" s="324">
        <f>SEMAFORO_General!C37</f>
        <v>99.979692132732225</v>
      </c>
      <c r="E769" s="324">
        <f>SEMAFORO_General!D37</f>
        <v>100</v>
      </c>
      <c r="F769" s="325">
        <f>SEMAFORO_General!E37</f>
        <v>96.989661317778655</v>
      </c>
    </row>
    <row r="770" spans="2:6" ht="17.399999999999999" thickBot="1">
      <c r="B770" s="408" t="str">
        <f>SEMAFORO_General!A6</f>
        <v>NACIONAL</v>
      </c>
      <c r="C770" s="352">
        <f>SEMAFORO_General!B6</f>
        <v>87.822517929742304</v>
      </c>
      <c r="D770" s="352">
        <f>SEMAFORO_General!C6</f>
        <v>97.020179901163658</v>
      </c>
      <c r="E770" s="352">
        <f>SEMAFORO_General!D6</f>
        <v>95.979166666666657</v>
      </c>
      <c r="F770" s="353">
        <f>SEMAFORO_General!E6</f>
        <v>93.896526677663303</v>
      </c>
    </row>
    <row r="772" spans="2:6" ht="36" customHeight="1" thickBot="1">
      <c r="B772" s="422" t="s">
        <v>193</v>
      </c>
      <c r="C772" s="422"/>
      <c r="D772" s="422"/>
      <c r="E772" s="422"/>
      <c r="F772" s="422"/>
    </row>
    <row r="773" spans="2:6" ht="16.8" thickBot="1">
      <c r="B773" s="370" t="s">
        <v>7</v>
      </c>
      <c r="C773" s="317" t="s">
        <v>0</v>
      </c>
      <c r="D773" s="318" t="s">
        <v>135</v>
      </c>
      <c r="E773" s="319" t="s">
        <v>138</v>
      </c>
      <c r="F773" s="318" t="s">
        <v>182</v>
      </c>
    </row>
    <row r="774" spans="2:6">
      <c r="B774" s="355" t="str">
        <f>Avance!M37</f>
        <v>YUCATÁN</v>
      </c>
      <c r="C774" s="345">
        <f>Avance!N37</f>
        <v>4.0251243110946007</v>
      </c>
      <c r="D774" s="345">
        <f>Avance!O37</f>
        <v>8.0129604397403966</v>
      </c>
      <c r="E774" s="345">
        <f>Avance!P37</f>
        <v>1</v>
      </c>
      <c r="F774" s="346">
        <f>Avance!Q37</f>
        <v>5.1155315662555978</v>
      </c>
    </row>
    <row r="775" spans="2:6" ht="16.8" thickBot="1">
      <c r="B775" s="409" t="str">
        <f>Avance!M6</f>
        <v>NACIONAL</v>
      </c>
      <c r="C775" s="347">
        <f>Avance!N6</f>
        <v>-0.97262440103818903</v>
      </c>
      <c r="D775" s="347">
        <f>Avance!O6</f>
        <v>4.2815588527084714</v>
      </c>
      <c r="E775" s="347">
        <f>Avance!P6</f>
        <v>1</v>
      </c>
      <c r="F775" s="348">
        <f>Avance!Q6</f>
        <v>10</v>
      </c>
    </row>
    <row r="777" spans="2:6">
      <c r="C777" s="337" t="s">
        <v>19</v>
      </c>
      <c r="D777" s="338" t="s">
        <v>153</v>
      </c>
      <c r="E777" s="339">
        <v>10</v>
      </c>
      <c r="F777" s="338" t="s">
        <v>186</v>
      </c>
    </row>
    <row r="778" spans="2:6">
      <c r="C778" s="340" t="s">
        <v>5</v>
      </c>
      <c r="D778" s="338" t="s">
        <v>184</v>
      </c>
      <c r="E778" s="339">
        <v>2</v>
      </c>
      <c r="F778" s="338" t="s">
        <v>187</v>
      </c>
    </row>
    <row r="779" spans="2:6">
      <c r="C779" s="341" t="s">
        <v>6</v>
      </c>
      <c r="D779" s="338" t="s">
        <v>185</v>
      </c>
      <c r="E779" s="339">
        <v>0</v>
      </c>
      <c r="F779" s="338" t="s">
        <v>188</v>
      </c>
    </row>
    <row r="782" spans="2:6" ht="29.4" customHeight="1" thickBot="1">
      <c r="B782" s="422" t="s">
        <v>191</v>
      </c>
      <c r="C782" s="422"/>
      <c r="D782" s="422"/>
      <c r="E782" s="422"/>
      <c r="F782" s="422"/>
    </row>
    <row r="783" spans="2:6" ht="16.8" thickBot="1">
      <c r="B783" s="370" t="s">
        <v>7</v>
      </c>
      <c r="C783" s="317" t="s">
        <v>0</v>
      </c>
      <c r="D783" s="318" t="s">
        <v>135</v>
      </c>
      <c r="E783" s="319" t="s">
        <v>138</v>
      </c>
      <c r="F783" s="318" t="s">
        <v>182</v>
      </c>
    </row>
    <row r="784" spans="2:6">
      <c r="B784" s="360" t="str">
        <f>SEMAFORO_General!G38</f>
        <v>ZACATECAS</v>
      </c>
      <c r="C784" s="361">
        <f>SEMAFORO_General!H38</f>
        <v>86.815629008074112</v>
      </c>
      <c r="D784" s="361">
        <f>SEMAFORO_General!I38</f>
        <v>90.958824985559858</v>
      </c>
      <c r="E784" s="361">
        <f>SEMAFORO_General!J38</f>
        <v>100</v>
      </c>
      <c r="F784" s="362">
        <f>SEMAFORO_General!K38</f>
        <v>91.76900014704988</v>
      </c>
    </row>
    <row r="785" spans="2:6" ht="17.399999999999999" thickBot="1">
      <c r="B785" s="410" t="str">
        <f>SEMAFORO_General!G6</f>
        <v>NACIONAL</v>
      </c>
      <c r="C785" s="363">
        <f>SEMAFORO_General!H6</f>
        <v>88.795142330780493</v>
      </c>
      <c r="D785" s="363">
        <f>SEMAFORO_General!I6</f>
        <v>92.738621048455187</v>
      </c>
      <c r="E785" s="363">
        <f>SEMAFORO_General!J6</f>
        <v>96.458333333333329</v>
      </c>
      <c r="F785" s="364">
        <f>SEMAFORO_General!K6</f>
        <v>92.288331568488573</v>
      </c>
    </row>
    <row r="787" spans="2:6" ht="30" customHeight="1" thickBot="1">
      <c r="B787" s="422" t="s">
        <v>192</v>
      </c>
      <c r="C787" s="422"/>
      <c r="D787" s="422"/>
      <c r="E787" s="422"/>
      <c r="F787" s="422"/>
    </row>
    <row r="788" spans="2:6" ht="16.8" thickBot="1">
      <c r="B788" s="370" t="s">
        <v>7</v>
      </c>
      <c r="C788" s="317" t="s">
        <v>0</v>
      </c>
      <c r="D788" s="318" t="s">
        <v>135</v>
      </c>
      <c r="E788" s="319" t="s">
        <v>138</v>
      </c>
      <c r="F788" s="318" t="s">
        <v>182</v>
      </c>
    </row>
    <row r="789" spans="2:6">
      <c r="B789" s="360" t="str">
        <f>SEMAFORO_General!A38</f>
        <v>ZACATECAS</v>
      </c>
      <c r="C789" s="361">
        <f>SEMAFORO_General!B38</f>
        <v>86.980824984230139</v>
      </c>
      <c r="D789" s="361">
        <f>SEMAFORO_General!C38</f>
        <v>99.81299922528251</v>
      </c>
      <c r="E789" s="361">
        <f>SEMAFORO_General!D38</f>
        <v>100</v>
      </c>
      <c r="F789" s="362">
        <f>SEMAFORO_General!E38</f>
        <v>96.028797224117923</v>
      </c>
    </row>
    <row r="790" spans="2:6" ht="17.399999999999999" thickBot="1">
      <c r="B790" s="410" t="str">
        <f>SEMAFORO_General!A6</f>
        <v>NACIONAL</v>
      </c>
      <c r="C790" s="363">
        <f>SEMAFORO_General!B6</f>
        <v>87.822517929742304</v>
      </c>
      <c r="D790" s="363">
        <f>SEMAFORO_General!C6</f>
        <v>97.020179901163658</v>
      </c>
      <c r="E790" s="363">
        <f>SEMAFORO_General!D6</f>
        <v>95.979166666666657</v>
      </c>
      <c r="F790" s="364">
        <f>SEMAFORO_General!E6</f>
        <v>93.896526677663303</v>
      </c>
    </row>
    <row r="792" spans="2:6" ht="36" customHeight="1" thickBot="1">
      <c r="B792" s="422" t="s">
        <v>193</v>
      </c>
      <c r="C792" s="422"/>
      <c r="D792" s="422"/>
      <c r="E792" s="422"/>
      <c r="F792" s="422"/>
    </row>
    <row r="793" spans="2:6" ht="16.8" thickBot="1">
      <c r="B793" s="370" t="s">
        <v>7</v>
      </c>
      <c r="C793" s="317" t="s">
        <v>0</v>
      </c>
      <c r="D793" s="318" t="s">
        <v>135</v>
      </c>
      <c r="E793" s="319" t="s">
        <v>138</v>
      </c>
      <c r="F793" s="318" t="s">
        <v>182</v>
      </c>
    </row>
    <row r="794" spans="2:6">
      <c r="B794" s="365" t="str">
        <f>Avance!M38</f>
        <v>ZACATECAS</v>
      </c>
      <c r="C794" s="366">
        <f>Avance!N38</f>
        <v>0.16519597615602777</v>
      </c>
      <c r="D794" s="366">
        <f>Avance!O38</f>
        <v>8.8541742397226528</v>
      </c>
      <c r="E794" s="366">
        <f>Avance!P38</f>
        <v>1</v>
      </c>
      <c r="F794" s="367">
        <f>Avance!Q38</f>
        <v>4.2597970770680433</v>
      </c>
    </row>
    <row r="795" spans="2:6" ht="16.8" thickBot="1">
      <c r="B795" s="411" t="str">
        <f>Avance!M6</f>
        <v>NACIONAL</v>
      </c>
      <c r="C795" s="368">
        <f>Avance!N6</f>
        <v>-0.97262440103818903</v>
      </c>
      <c r="D795" s="368">
        <f>Avance!O6</f>
        <v>4.2815588527084714</v>
      </c>
      <c r="E795" s="368">
        <f>Avance!P6</f>
        <v>1</v>
      </c>
      <c r="F795" s="369">
        <f>Avance!Q6</f>
        <v>10</v>
      </c>
    </row>
    <row r="797" spans="2:6">
      <c r="C797" s="337" t="s">
        <v>19</v>
      </c>
      <c r="D797" s="338" t="s">
        <v>153</v>
      </c>
      <c r="E797" s="339">
        <v>10</v>
      </c>
      <c r="F797" s="338" t="s">
        <v>186</v>
      </c>
    </row>
    <row r="798" spans="2:6">
      <c r="C798" s="340" t="s">
        <v>5</v>
      </c>
      <c r="D798" s="338" t="s">
        <v>184</v>
      </c>
      <c r="E798" s="339">
        <v>2</v>
      </c>
      <c r="F798" s="338" t="s">
        <v>187</v>
      </c>
    </row>
    <row r="799" spans="2:6">
      <c r="C799" s="341" t="s">
        <v>6</v>
      </c>
      <c r="D799" s="338" t="s">
        <v>185</v>
      </c>
      <c r="E799" s="339">
        <v>0</v>
      </c>
      <c r="F799" s="338" t="s">
        <v>188</v>
      </c>
    </row>
  </sheetData>
  <mergeCells count="105">
    <mergeCell ref="B772:F772"/>
    <mergeCell ref="B782:F782"/>
    <mergeCell ref="B787:F787"/>
    <mergeCell ref="B792:F792"/>
    <mergeCell ref="B3:F3"/>
    <mergeCell ref="B13:F13"/>
    <mergeCell ref="B23:F23"/>
    <mergeCell ref="B87:F87"/>
    <mergeCell ref="B98:F98"/>
    <mergeCell ref="B109:F109"/>
    <mergeCell ref="B39:F39"/>
    <mergeCell ref="B67:F67"/>
    <mergeCell ref="B145:F145"/>
    <mergeCell ref="B742:F742"/>
    <mergeCell ref="B747:F747"/>
    <mergeCell ref="B752:F752"/>
    <mergeCell ref="B762:F762"/>
    <mergeCell ref="B767:F767"/>
    <mergeCell ref="B707:F707"/>
    <mergeCell ref="B712:F712"/>
    <mergeCell ref="B722:F722"/>
    <mergeCell ref="B727:F727"/>
    <mergeCell ref="B732:F732"/>
    <mergeCell ref="B672:F672"/>
    <mergeCell ref="B682:F682"/>
    <mergeCell ref="B687:F687"/>
    <mergeCell ref="B692:F692"/>
    <mergeCell ref="B702:F702"/>
    <mergeCell ref="B642:F642"/>
    <mergeCell ref="B647:F647"/>
    <mergeCell ref="B652:F652"/>
    <mergeCell ref="B662:F662"/>
    <mergeCell ref="B667:F667"/>
    <mergeCell ref="B607:F607"/>
    <mergeCell ref="B612:F612"/>
    <mergeCell ref="B622:F622"/>
    <mergeCell ref="B627:F627"/>
    <mergeCell ref="B632:F632"/>
    <mergeCell ref="B572:F572"/>
    <mergeCell ref="B582:F582"/>
    <mergeCell ref="B587:F587"/>
    <mergeCell ref="B592:F592"/>
    <mergeCell ref="B602:F602"/>
    <mergeCell ref="B542:F542"/>
    <mergeCell ref="B547:F547"/>
    <mergeCell ref="B552:F552"/>
    <mergeCell ref="B562:F562"/>
    <mergeCell ref="B567:F567"/>
    <mergeCell ref="B507:F507"/>
    <mergeCell ref="B512:F512"/>
    <mergeCell ref="B522:F522"/>
    <mergeCell ref="B527:F527"/>
    <mergeCell ref="B532:F532"/>
    <mergeCell ref="B472:F472"/>
    <mergeCell ref="B482:F482"/>
    <mergeCell ref="B487:F487"/>
    <mergeCell ref="B492:F492"/>
    <mergeCell ref="B502:F502"/>
    <mergeCell ref="B442:F442"/>
    <mergeCell ref="B447:F447"/>
    <mergeCell ref="B452:F452"/>
    <mergeCell ref="B462:F462"/>
    <mergeCell ref="B467:F467"/>
    <mergeCell ref="B407:F407"/>
    <mergeCell ref="B412:F412"/>
    <mergeCell ref="B422:F422"/>
    <mergeCell ref="B427:F427"/>
    <mergeCell ref="B432:F432"/>
    <mergeCell ref="B372:F372"/>
    <mergeCell ref="B382:F382"/>
    <mergeCell ref="B387:F387"/>
    <mergeCell ref="B392:F392"/>
    <mergeCell ref="B402:F402"/>
    <mergeCell ref="B342:F342"/>
    <mergeCell ref="B347:F347"/>
    <mergeCell ref="B352:F352"/>
    <mergeCell ref="B362:F362"/>
    <mergeCell ref="B367:F367"/>
    <mergeCell ref="B307:F307"/>
    <mergeCell ref="B312:F312"/>
    <mergeCell ref="B322:F322"/>
    <mergeCell ref="B327:F327"/>
    <mergeCell ref="B332:F332"/>
    <mergeCell ref="B272:F272"/>
    <mergeCell ref="B282:F282"/>
    <mergeCell ref="B287:F287"/>
    <mergeCell ref="B292:F292"/>
    <mergeCell ref="B302:F302"/>
    <mergeCell ref="B242:F242"/>
    <mergeCell ref="B247:F247"/>
    <mergeCell ref="B252:F252"/>
    <mergeCell ref="B262:F262"/>
    <mergeCell ref="B267:F267"/>
    <mergeCell ref="B173:F173"/>
    <mergeCell ref="B168:F168"/>
    <mergeCell ref="B163:F163"/>
    <mergeCell ref="B183:F183"/>
    <mergeCell ref="B188:F188"/>
    <mergeCell ref="B228:F228"/>
    <mergeCell ref="B233:F233"/>
    <mergeCell ref="B193:F193"/>
    <mergeCell ref="B203:F203"/>
    <mergeCell ref="B208:F208"/>
    <mergeCell ref="B213:F213"/>
    <mergeCell ref="B223:F223"/>
  </mergeCells>
  <conditionalFormatting sqref="C170:F171">
    <cfRule type="cellIs" dxfId="401" priority="1120" stopIfTrue="1" operator="greaterThanOrEqual">
      <formula>95</formula>
    </cfRule>
    <cfRule type="cellIs" dxfId="400" priority="1121" stopIfTrue="1" operator="between">
      <formula>95</formula>
      <formula>80.01</formula>
    </cfRule>
    <cfRule type="cellIs" dxfId="399" priority="1122" stopIfTrue="1" operator="lessThanOrEqual">
      <formula>80</formula>
    </cfRule>
  </conditionalFormatting>
  <conditionalFormatting sqref="C165:F165">
    <cfRule type="cellIs" dxfId="398" priority="1117" stopIfTrue="1" operator="greaterThanOrEqual">
      <formula>95</formula>
    </cfRule>
    <cfRule type="cellIs" dxfId="397" priority="1118" stopIfTrue="1" operator="between">
      <formula>95</formula>
      <formula>80.01</formula>
    </cfRule>
    <cfRule type="cellIs" dxfId="396" priority="1119" stopIfTrue="1" operator="lessThanOrEqual">
      <formula>80</formula>
    </cfRule>
  </conditionalFormatting>
  <conditionalFormatting sqref="C166:F166">
    <cfRule type="cellIs" dxfId="395" priority="1114" stopIfTrue="1" operator="greaterThanOrEqual">
      <formula>95</formula>
    </cfRule>
    <cfRule type="cellIs" dxfId="394" priority="1115" stopIfTrue="1" operator="between">
      <formula>95</formula>
      <formula>80.01</formula>
    </cfRule>
    <cfRule type="cellIs" dxfId="393" priority="1116" stopIfTrue="1" operator="lessThanOrEqual">
      <formula>80</formula>
    </cfRule>
  </conditionalFormatting>
  <conditionalFormatting sqref="D175">
    <cfRule type="iconSet" priority="1058">
      <iconSet iconSet="3Arrows" showValue="0">
        <cfvo type="percent" val="0"/>
        <cfvo type="num" val="0" gte="0"/>
        <cfvo type="num" val="2" gte="0"/>
      </iconSet>
    </cfRule>
  </conditionalFormatting>
  <conditionalFormatting sqref="E178">
    <cfRule type="iconSet" priority="1051">
      <iconSet iconSet="3Arrows" showValue="0">
        <cfvo type="percent" val="0"/>
        <cfvo type="num" val="0" gte="0"/>
        <cfvo type="num" val="2" gte="0"/>
      </iconSet>
    </cfRule>
  </conditionalFormatting>
  <conditionalFormatting sqref="C190:F191">
    <cfRule type="cellIs" dxfId="392" priority="1046" stopIfTrue="1" operator="greaterThanOrEqual">
      <formula>95</formula>
    </cfRule>
    <cfRule type="cellIs" dxfId="391" priority="1047" stopIfTrue="1" operator="between">
      <formula>95</formula>
      <formula>80.01</formula>
    </cfRule>
    <cfRule type="cellIs" dxfId="390" priority="1048" stopIfTrue="1" operator="lessThanOrEqual">
      <formula>80</formula>
    </cfRule>
  </conditionalFormatting>
  <conditionalFormatting sqref="C185:F185">
    <cfRule type="cellIs" dxfId="389" priority="1043" stopIfTrue="1" operator="greaterThanOrEqual">
      <formula>95</formula>
    </cfRule>
    <cfRule type="cellIs" dxfId="388" priority="1044" stopIfTrue="1" operator="between">
      <formula>95</formula>
      <formula>80.01</formula>
    </cfRule>
    <cfRule type="cellIs" dxfId="387" priority="1045" stopIfTrue="1" operator="lessThanOrEqual">
      <formula>80</formula>
    </cfRule>
  </conditionalFormatting>
  <conditionalFormatting sqref="C186:F186">
    <cfRule type="cellIs" dxfId="386" priority="1040" stopIfTrue="1" operator="greaterThanOrEqual">
      <formula>95</formula>
    </cfRule>
    <cfRule type="cellIs" dxfId="385" priority="1041" stopIfTrue="1" operator="between">
      <formula>95</formula>
      <formula>80.01</formula>
    </cfRule>
    <cfRule type="cellIs" dxfId="384" priority="1042" stopIfTrue="1" operator="lessThanOrEqual">
      <formula>80</formula>
    </cfRule>
  </conditionalFormatting>
  <conditionalFormatting sqref="D195">
    <cfRule type="iconSet" priority="1038">
      <iconSet iconSet="3Arrows" showValue="0">
        <cfvo type="percent" val="0"/>
        <cfvo type="num" val="0" gte="0"/>
        <cfvo type="num" val="2" gte="0"/>
      </iconSet>
    </cfRule>
  </conditionalFormatting>
  <conditionalFormatting sqref="E198">
    <cfRule type="iconSet" priority="1032">
      <iconSet iconSet="3Arrows" showValue="0">
        <cfvo type="percent" val="0"/>
        <cfvo type="num" val="0" gte="0"/>
        <cfvo type="num" val="2" gte="0"/>
      </iconSet>
    </cfRule>
  </conditionalFormatting>
  <conditionalFormatting sqref="C211:F211">
    <cfRule type="cellIs" dxfId="383" priority="1027" stopIfTrue="1" operator="greaterThanOrEqual">
      <formula>95</formula>
    </cfRule>
    <cfRule type="cellIs" dxfId="382" priority="1028" stopIfTrue="1" operator="between">
      <formula>95</formula>
      <formula>80.01</formula>
    </cfRule>
    <cfRule type="cellIs" dxfId="381" priority="1029" stopIfTrue="1" operator="lessThanOrEqual">
      <formula>80</formula>
    </cfRule>
  </conditionalFormatting>
  <conditionalFormatting sqref="C205:F205">
    <cfRule type="cellIs" dxfId="380" priority="1024" stopIfTrue="1" operator="greaterThanOrEqual">
      <formula>95</formula>
    </cfRule>
    <cfRule type="cellIs" dxfId="379" priority="1025" stopIfTrue="1" operator="between">
      <formula>95</formula>
      <formula>80.01</formula>
    </cfRule>
    <cfRule type="cellIs" dxfId="378" priority="1026" stopIfTrue="1" operator="lessThanOrEqual">
      <formula>80</formula>
    </cfRule>
  </conditionalFormatting>
  <conditionalFormatting sqref="C206:F206">
    <cfRule type="cellIs" dxfId="377" priority="1021" stopIfTrue="1" operator="greaterThanOrEqual">
      <formula>95</formula>
    </cfRule>
    <cfRule type="cellIs" dxfId="376" priority="1022" stopIfTrue="1" operator="between">
      <formula>95</formula>
      <formula>80.01</formula>
    </cfRule>
    <cfRule type="cellIs" dxfId="375" priority="1023" stopIfTrue="1" operator="lessThanOrEqual">
      <formula>80</formula>
    </cfRule>
  </conditionalFormatting>
  <conditionalFormatting sqref="E218">
    <cfRule type="iconSet" priority="1013">
      <iconSet iconSet="3Arrows" showValue="0">
        <cfvo type="percent" val="0"/>
        <cfvo type="num" val="0" gte="0"/>
        <cfvo type="num" val="2" gte="0"/>
      </iconSet>
    </cfRule>
  </conditionalFormatting>
  <conditionalFormatting sqref="C210:F210">
    <cfRule type="cellIs" dxfId="374" priority="1008" stopIfTrue="1" operator="greaterThanOrEqual">
      <formula>95</formula>
    </cfRule>
    <cfRule type="cellIs" dxfId="373" priority="1009" stopIfTrue="1" operator="between">
      <formula>95</formula>
      <formula>80.01</formula>
    </cfRule>
    <cfRule type="cellIs" dxfId="372" priority="1010" stopIfTrue="1" operator="lessThanOrEqual">
      <formula>80</formula>
    </cfRule>
  </conditionalFormatting>
  <conditionalFormatting sqref="C231:F231">
    <cfRule type="cellIs" dxfId="371" priority="1004" stopIfTrue="1" operator="greaterThanOrEqual">
      <formula>95</formula>
    </cfRule>
    <cfRule type="cellIs" dxfId="370" priority="1005" stopIfTrue="1" operator="between">
      <formula>95</formula>
      <formula>80.01</formula>
    </cfRule>
    <cfRule type="cellIs" dxfId="369" priority="1006" stopIfTrue="1" operator="lessThanOrEqual">
      <formula>80</formula>
    </cfRule>
  </conditionalFormatting>
  <conditionalFormatting sqref="C226:F226">
    <cfRule type="cellIs" dxfId="368" priority="998" stopIfTrue="1" operator="greaterThanOrEqual">
      <formula>95</formula>
    </cfRule>
    <cfRule type="cellIs" dxfId="367" priority="999" stopIfTrue="1" operator="between">
      <formula>95</formula>
      <formula>80.01</formula>
    </cfRule>
    <cfRule type="cellIs" dxfId="366" priority="1000" stopIfTrue="1" operator="lessThanOrEqual">
      <formula>80</formula>
    </cfRule>
  </conditionalFormatting>
  <conditionalFormatting sqref="E238">
    <cfRule type="iconSet" priority="992">
      <iconSet iconSet="3Arrows" showValue="0">
        <cfvo type="percent" val="0"/>
        <cfvo type="num" val="0" gte="0"/>
        <cfvo type="num" val="2" gte="0"/>
      </iconSet>
    </cfRule>
  </conditionalFormatting>
  <conditionalFormatting sqref="C225:F225">
    <cfRule type="cellIs" dxfId="365" priority="983" stopIfTrue="1" operator="greaterThanOrEqual">
      <formula>95</formula>
    </cfRule>
    <cfRule type="cellIs" dxfId="364" priority="984" stopIfTrue="1" operator="between">
      <formula>95</formula>
      <formula>80.01</formula>
    </cfRule>
    <cfRule type="cellIs" dxfId="363" priority="985" stopIfTrue="1" operator="lessThanOrEqual">
      <formula>80</formula>
    </cfRule>
  </conditionalFormatting>
  <conditionalFormatting sqref="C230:F230">
    <cfRule type="cellIs" dxfId="362" priority="980" stopIfTrue="1" operator="greaterThanOrEqual">
      <formula>95</formula>
    </cfRule>
    <cfRule type="cellIs" dxfId="361" priority="981" stopIfTrue="1" operator="between">
      <formula>95</formula>
      <formula>80.01</formula>
    </cfRule>
    <cfRule type="cellIs" dxfId="360" priority="982" stopIfTrue="1" operator="lessThanOrEqual">
      <formula>80</formula>
    </cfRule>
  </conditionalFormatting>
  <conditionalFormatting sqref="C250:F250">
    <cfRule type="cellIs" dxfId="359" priority="976" stopIfTrue="1" operator="greaterThanOrEqual">
      <formula>95</formula>
    </cfRule>
    <cfRule type="cellIs" dxfId="358" priority="977" stopIfTrue="1" operator="between">
      <formula>95</formula>
      <formula>80.01</formula>
    </cfRule>
    <cfRule type="cellIs" dxfId="357" priority="978" stopIfTrue="1" operator="lessThanOrEqual">
      <formula>80</formula>
    </cfRule>
  </conditionalFormatting>
  <conditionalFormatting sqref="C245:F245">
    <cfRule type="cellIs" dxfId="356" priority="973" stopIfTrue="1" operator="greaterThanOrEqual">
      <formula>95</formula>
    </cfRule>
    <cfRule type="cellIs" dxfId="355" priority="974" stopIfTrue="1" operator="between">
      <formula>95</formula>
      <formula>80.01</formula>
    </cfRule>
    <cfRule type="cellIs" dxfId="354" priority="975" stopIfTrue="1" operator="lessThanOrEqual">
      <formula>80</formula>
    </cfRule>
  </conditionalFormatting>
  <conditionalFormatting sqref="E257">
    <cfRule type="iconSet" priority="967">
      <iconSet iconSet="3Arrows" showValue="0">
        <cfvo type="percent" val="0"/>
        <cfvo type="num" val="0" gte="0"/>
        <cfvo type="num" val="2" gte="0"/>
      </iconSet>
    </cfRule>
  </conditionalFormatting>
  <conditionalFormatting sqref="C244:F244">
    <cfRule type="cellIs" dxfId="353" priority="955" stopIfTrue="1" operator="greaterThanOrEqual">
      <formula>95</formula>
    </cfRule>
    <cfRule type="cellIs" dxfId="352" priority="956" stopIfTrue="1" operator="between">
      <formula>95</formula>
      <formula>80.01</formula>
    </cfRule>
    <cfRule type="cellIs" dxfId="351" priority="957" stopIfTrue="1" operator="lessThanOrEqual">
      <formula>80</formula>
    </cfRule>
  </conditionalFormatting>
  <conditionalFormatting sqref="C249:F249">
    <cfRule type="cellIs" dxfId="350" priority="952" stopIfTrue="1" operator="greaterThanOrEqual">
      <formula>95</formula>
    </cfRule>
    <cfRule type="cellIs" dxfId="349" priority="953" stopIfTrue="1" operator="between">
      <formula>95</formula>
      <formula>80.01</formula>
    </cfRule>
    <cfRule type="cellIs" dxfId="348" priority="954" stopIfTrue="1" operator="lessThanOrEqual">
      <formula>80</formula>
    </cfRule>
  </conditionalFormatting>
  <conditionalFormatting sqref="C270:F270">
    <cfRule type="cellIs" dxfId="347" priority="947" stopIfTrue="1" operator="greaterThanOrEqual">
      <formula>95</formula>
    </cfRule>
    <cfRule type="cellIs" dxfId="346" priority="948" stopIfTrue="1" operator="between">
      <formula>95</formula>
      <formula>80.01</formula>
    </cfRule>
    <cfRule type="cellIs" dxfId="345" priority="949" stopIfTrue="1" operator="lessThanOrEqual">
      <formula>80</formula>
    </cfRule>
  </conditionalFormatting>
  <conditionalFormatting sqref="C265:F265">
    <cfRule type="cellIs" dxfId="344" priority="944" stopIfTrue="1" operator="greaterThanOrEqual">
      <formula>95</formula>
    </cfRule>
    <cfRule type="cellIs" dxfId="343" priority="945" stopIfTrue="1" operator="between">
      <formula>95</formula>
      <formula>80.01</formula>
    </cfRule>
    <cfRule type="cellIs" dxfId="342" priority="946" stopIfTrue="1" operator="lessThanOrEqual">
      <formula>80</formula>
    </cfRule>
  </conditionalFormatting>
  <conditionalFormatting sqref="E277">
    <cfRule type="iconSet" priority="938">
      <iconSet iconSet="3Arrows" showValue="0">
        <cfvo type="percent" val="0"/>
        <cfvo type="num" val="0" gte="0"/>
        <cfvo type="num" val="2" gte="0"/>
      </iconSet>
    </cfRule>
  </conditionalFormatting>
  <conditionalFormatting sqref="C264:F264">
    <cfRule type="cellIs" dxfId="341" priority="926" stopIfTrue="1" operator="greaterThanOrEqual">
      <formula>95</formula>
    </cfRule>
    <cfRule type="cellIs" dxfId="340" priority="927" stopIfTrue="1" operator="between">
      <formula>95</formula>
      <formula>80.01</formula>
    </cfRule>
    <cfRule type="cellIs" dxfId="339" priority="928" stopIfTrue="1" operator="lessThanOrEqual">
      <formula>80</formula>
    </cfRule>
  </conditionalFormatting>
  <conditionalFormatting sqref="C269:F269">
    <cfRule type="cellIs" dxfId="338" priority="923" stopIfTrue="1" operator="greaterThanOrEqual">
      <formula>95</formula>
    </cfRule>
    <cfRule type="cellIs" dxfId="337" priority="924" stopIfTrue="1" operator="between">
      <formula>95</formula>
      <formula>80.01</formula>
    </cfRule>
    <cfRule type="cellIs" dxfId="336" priority="925" stopIfTrue="1" operator="lessThanOrEqual">
      <formula>80</formula>
    </cfRule>
  </conditionalFormatting>
  <conditionalFormatting sqref="C290:F290">
    <cfRule type="cellIs" dxfId="335" priority="919" stopIfTrue="1" operator="greaterThanOrEqual">
      <formula>95</formula>
    </cfRule>
    <cfRule type="cellIs" dxfId="334" priority="920" stopIfTrue="1" operator="between">
      <formula>95</formula>
      <formula>80.01</formula>
    </cfRule>
    <cfRule type="cellIs" dxfId="333" priority="921" stopIfTrue="1" operator="lessThanOrEqual">
      <formula>80</formula>
    </cfRule>
  </conditionalFormatting>
  <conditionalFormatting sqref="C285:F285">
    <cfRule type="cellIs" dxfId="332" priority="916" stopIfTrue="1" operator="greaterThanOrEqual">
      <formula>95</formula>
    </cfRule>
    <cfRule type="cellIs" dxfId="331" priority="917" stopIfTrue="1" operator="between">
      <formula>95</formula>
      <formula>80.01</formula>
    </cfRule>
    <cfRule type="cellIs" dxfId="330" priority="918" stopIfTrue="1" operator="lessThanOrEqual">
      <formula>80</formula>
    </cfRule>
  </conditionalFormatting>
  <conditionalFormatting sqref="E297">
    <cfRule type="iconSet" priority="910">
      <iconSet iconSet="3Arrows" showValue="0">
        <cfvo type="percent" val="0"/>
        <cfvo type="num" val="0" gte="0"/>
        <cfvo type="num" val="2" gte="0"/>
      </iconSet>
    </cfRule>
  </conditionalFormatting>
  <conditionalFormatting sqref="C284:F284">
    <cfRule type="cellIs" dxfId="329" priority="898" stopIfTrue="1" operator="greaterThanOrEqual">
      <formula>95</formula>
    </cfRule>
    <cfRule type="cellIs" dxfId="328" priority="899" stopIfTrue="1" operator="between">
      <formula>95</formula>
      <formula>80.01</formula>
    </cfRule>
    <cfRule type="cellIs" dxfId="327" priority="900" stopIfTrue="1" operator="lessThanOrEqual">
      <formula>80</formula>
    </cfRule>
  </conditionalFormatting>
  <conditionalFormatting sqref="C289:F289">
    <cfRule type="cellIs" dxfId="326" priority="895" stopIfTrue="1" operator="greaterThanOrEqual">
      <formula>95</formula>
    </cfRule>
    <cfRule type="cellIs" dxfId="325" priority="896" stopIfTrue="1" operator="between">
      <formula>95</formula>
      <formula>80.01</formula>
    </cfRule>
    <cfRule type="cellIs" dxfId="324" priority="897" stopIfTrue="1" operator="lessThanOrEqual">
      <formula>80</formula>
    </cfRule>
  </conditionalFormatting>
  <conditionalFormatting sqref="C310:F310">
    <cfRule type="cellIs" dxfId="323" priority="891" stopIfTrue="1" operator="greaterThanOrEqual">
      <formula>95</formula>
    </cfRule>
    <cfRule type="cellIs" dxfId="322" priority="892" stopIfTrue="1" operator="between">
      <formula>95</formula>
      <formula>80.01</formula>
    </cfRule>
    <cfRule type="cellIs" dxfId="321" priority="893" stopIfTrue="1" operator="lessThanOrEqual">
      <formula>80</formula>
    </cfRule>
  </conditionalFormatting>
  <conditionalFormatting sqref="C305:F305">
    <cfRule type="cellIs" dxfId="320" priority="888" stopIfTrue="1" operator="greaterThanOrEqual">
      <formula>95</formula>
    </cfRule>
    <cfRule type="cellIs" dxfId="319" priority="889" stopIfTrue="1" operator="between">
      <formula>95</formula>
      <formula>80.01</formula>
    </cfRule>
    <cfRule type="cellIs" dxfId="318" priority="890" stopIfTrue="1" operator="lessThanOrEqual">
      <formula>80</formula>
    </cfRule>
  </conditionalFormatting>
  <conditionalFormatting sqref="E317">
    <cfRule type="iconSet" priority="882">
      <iconSet iconSet="3Arrows" showValue="0">
        <cfvo type="percent" val="0"/>
        <cfvo type="num" val="0" gte="0"/>
        <cfvo type="num" val="2" gte="0"/>
      </iconSet>
    </cfRule>
  </conditionalFormatting>
  <conditionalFormatting sqref="C304:F304">
    <cfRule type="cellIs" dxfId="317" priority="870" stopIfTrue="1" operator="greaterThanOrEqual">
      <formula>95</formula>
    </cfRule>
    <cfRule type="cellIs" dxfId="316" priority="871" stopIfTrue="1" operator="between">
      <formula>95</formula>
      <formula>80.01</formula>
    </cfRule>
    <cfRule type="cellIs" dxfId="315" priority="872" stopIfTrue="1" operator="lessThanOrEqual">
      <formula>80</formula>
    </cfRule>
  </conditionalFormatting>
  <conditionalFormatting sqref="C309:F309">
    <cfRule type="cellIs" dxfId="314" priority="867" stopIfTrue="1" operator="greaterThanOrEqual">
      <formula>95</formula>
    </cfRule>
    <cfRule type="cellIs" dxfId="313" priority="868" stopIfTrue="1" operator="between">
      <formula>95</formula>
      <formula>80.01</formula>
    </cfRule>
    <cfRule type="cellIs" dxfId="312" priority="869" stopIfTrue="1" operator="lessThanOrEqual">
      <formula>80</formula>
    </cfRule>
  </conditionalFormatting>
  <conditionalFormatting sqref="C330:F330">
    <cfRule type="cellIs" dxfId="311" priority="862" stopIfTrue="1" operator="greaterThanOrEqual">
      <formula>95</formula>
    </cfRule>
    <cfRule type="cellIs" dxfId="310" priority="863" stopIfTrue="1" operator="between">
      <formula>95</formula>
      <formula>80.01</formula>
    </cfRule>
    <cfRule type="cellIs" dxfId="309" priority="864" stopIfTrue="1" operator="lessThanOrEqual">
      <formula>80</formula>
    </cfRule>
  </conditionalFormatting>
  <conditionalFormatting sqref="C325:F325">
    <cfRule type="cellIs" dxfId="308" priority="859" stopIfTrue="1" operator="greaterThanOrEqual">
      <formula>95</formula>
    </cfRule>
    <cfRule type="cellIs" dxfId="307" priority="860" stopIfTrue="1" operator="between">
      <formula>95</formula>
      <formula>80.01</formula>
    </cfRule>
    <cfRule type="cellIs" dxfId="306" priority="861" stopIfTrue="1" operator="lessThanOrEqual">
      <formula>80</formula>
    </cfRule>
  </conditionalFormatting>
  <conditionalFormatting sqref="E337">
    <cfRule type="iconSet" priority="853">
      <iconSet iconSet="3Arrows" showValue="0">
        <cfvo type="percent" val="0"/>
        <cfvo type="num" val="0" gte="0"/>
        <cfvo type="num" val="2" gte="0"/>
      </iconSet>
    </cfRule>
  </conditionalFormatting>
  <conditionalFormatting sqref="C324:F324">
    <cfRule type="cellIs" dxfId="305" priority="840" stopIfTrue="1" operator="greaterThanOrEqual">
      <formula>95</formula>
    </cfRule>
    <cfRule type="cellIs" dxfId="304" priority="841" stopIfTrue="1" operator="between">
      <formula>95</formula>
      <formula>80.01</formula>
    </cfRule>
    <cfRule type="cellIs" dxfId="303" priority="842" stopIfTrue="1" operator="lessThanOrEqual">
      <formula>80</formula>
    </cfRule>
  </conditionalFormatting>
  <conditionalFormatting sqref="C329:F329">
    <cfRule type="cellIs" dxfId="302" priority="837" stopIfTrue="1" operator="greaterThanOrEqual">
      <formula>95</formula>
    </cfRule>
    <cfRule type="cellIs" dxfId="301" priority="838" stopIfTrue="1" operator="between">
      <formula>95</formula>
      <formula>80.01</formula>
    </cfRule>
    <cfRule type="cellIs" dxfId="300" priority="839" stopIfTrue="1" operator="lessThanOrEqual">
      <formula>80</formula>
    </cfRule>
  </conditionalFormatting>
  <conditionalFormatting sqref="C350:F350">
    <cfRule type="cellIs" dxfId="299" priority="833" stopIfTrue="1" operator="greaterThanOrEqual">
      <formula>95</formula>
    </cfRule>
    <cfRule type="cellIs" dxfId="298" priority="834" stopIfTrue="1" operator="between">
      <formula>95</formula>
      <formula>80.01</formula>
    </cfRule>
    <cfRule type="cellIs" dxfId="297" priority="835" stopIfTrue="1" operator="lessThanOrEqual">
      <formula>80</formula>
    </cfRule>
  </conditionalFormatting>
  <conditionalFormatting sqref="C345:F345">
    <cfRule type="cellIs" dxfId="296" priority="830" stopIfTrue="1" operator="greaterThanOrEqual">
      <formula>95</formula>
    </cfRule>
    <cfRule type="cellIs" dxfId="295" priority="831" stopIfTrue="1" operator="between">
      <formula>95</formula>
      <formula>80.01</formula>
    </cfRule>
    <cfRule type="cellIs" dxfId="294" priority="832" stopIfTrue="1" operator="lessThanOrEqual">
      <formula>80</formula>
    </cfRule>
  </conditionalFormatting>
  <conditionalFormatting sqref="E357">
    <cfRule type="iconSet" priority="824">
      <iconSet iconSet="3Arrows" showValue="0">
        <cfvo type="percent" val="0"/>
        <cfvo type="num" val="0" gte="0"/>
        <cfvo type="num" val="2" gte="0"/>
      </iconSet>
    </cfRule>
  </conditionalFormatting>
  <conditionalFormatting sqref="C344:F344">
    <cfRule type="cellIs" dxfId="293" priority="812" stopIfTrue="1" operator="greaterThanOrEqual">
      <formula>95</formula>
    </cfRule>
    <cfRule type="cellIs" dxfId="292" priority="813" stopIfTrue="1" operator="between">
      <formula>95</formula>
      <formula>80.01</formula>
    </cfRule>
    <cfRule type="cellIs" dxfId="291" priority="814" stopIfTrue="1" operator="lessThanOrEqual">
      <formula>80</formula>
    </cfRule>
  </conditionalFormatting>
  <conditionalFormatting sqref="C349:F349">
    <cfRule type="cellIs" dxfId="290" priority="809" stopIfTrue="1" operator="greaterThanOrEqual">
      <formula>95</formula>
    </cfRule>
    <cfRule type="cellIs" dxfId="289" priority="810" stopIfTrue="1" operator="between">
      <formula>95</formula>
      <formula>80.01</formula>
    </cfRule>
    <cfRule type="cellIs" dxfId="288" priority="811" stopIfTrue="1" operator="lessThanOrEqual">
      <formula>80</formula>
    </cfRule>
  </conditionalFormatting>
  <conditionalFormatting sqref="C370:F370">
    <cfRule type="cellIs" dxfId="287" priority="805" stopIfTrue="1" operator="greaterThanOrEqual">
      <formula>95</formula>
    </cfRule>
    <cfRule type="cellIs" dxfId="286" priority="806" stopIfTrue="1" operator="between">
      <formula>95</formula>
      <formula>80.01</formula>
    </cfRule>
    <cfRule type="cellIs" dxfId="285" priority="807" stopIfTrue="1" operator="lessThanOrEqual">
      <formula>80</formula>
    </cfRule>
  </conditionalFormatting>
  <conditionalFormatting sqref="C365:F365">
    <cfRule type="cellIs" dxfId="284" priority="802" stopIfTrue="1" operator="greaterThanOrEqual">
      <formula>95</formula>
    </cfRule>
    <cfRule type="cellIs" dxfId="283" priority="803" stopIfTrue="1" operator="between">
      <formula>95</formula>
      <formula>80.01</formula>
    </cfRule>
    <cfRule type="cellIs" dxfId="282" priority="804" stopIfTrue="1" operator="lessThanOrEqual">
      <formula>80</formula>
    </cfRule>
  </conditionalFormatting>
  <conditionalFormatting sqref="E377">
    <cfRule type="iconSet" priority="796">
      <iconSet iconSet="3Arrows" showValue="0">
        <cfvo type="percent" val="0"/>
        <cfvo type="num" val="0" gte="0"/>
        <cfvo type="num" val="2" gte="0"/>
      </iconSet>
    </cfRule>
  </conditionalFormatting>
  <conditionalFormatting sqref="C364:F364">
    <cfRule type="cellIs" dxfId="281" priority="784" stopIfTrue="1" operator="greaterThanOrEqual">
      <formula>95</formula>
    </cfRule>
    <cfRule type="cellIs" dxfId="280" priority="785" stopIfTrue="1" operator="between">
      <formula>95</formula>
      <formula>80.01</formula>
    </cfRule>
    <cfRule type="cellIs" dxfId="279" priority="786" stopIfTrue="1" operator="lessThanOrEqual">
      <formula>80</formula>
    </cfRule>
  </conditionalFormatting>
  <conditionalFormatting sqref="C369:F369">
    <cfRule type="cellIs" dxfId="278" priority="781" stopIfTrue="1" operator="greaterThanOrEqual">
      <formula>95</formula>
    </cfRule>
    <cfRule type="cellIs" dxfId="277" priority="782" stopIfTrue="1" operator="between">
      <formula>95</formula>
      <formula>80.01</formula>
    </cfRule>
    <cfRule type="cellIs" dxfId="276" priority="783" stopIfTrue="1" operator="lessThanOrEqual">
      <formula>80</formula>
    </cfRule>
  </conditionalFormatting>
  <conditionalFormatting sqref="C390:F390">
    <cfRule type="cellIs" dxfId="275" priority="777" stopIfTrue="1" operator="greaterThanOrEqual">
      <formula>95</formula>
    </cfRule>
    <cfRule type="cellIs" dxfId="274" priority="778" stopIfTrue="1" operator="between">
      <formula>95</formula>
      <formula>80.01</formula>
    </cfRule>
    <cfRule type="cellIs" dxfId="273" priority="779" stopIfTrue="1" operator="lessThanOrEqual">
      <formula>80</formula>
    </cfRule>
  </conditionalFormatting>
  <conditionalFormatting sqref="C385:F385">
    <cfRule type="cellIs" dxfId="272" priority="774" stopIfTrue="1" operator="greaterThanOrEqual">
      <formula>95</formula>
    </cfRule>
    <cfRule type="cellIs" dxfId="271" priority="775" stopIfTrue="1" operator="between">
      <formula>95</formula>
      <formula>80.01</formula>
    </cfRule>
    <cfRule type="cellIs" dxfId="270" priority="776" stopIfTrue="1" operator="lessThanOrEqual">
      <formula>80</formula>
    </cfRule>
  </conditionalFormatting>
  <conditionalFormatting sqref="E397">
    <cfRule type="iconSet" priority="768">
      <iconSet iconSet="3Arrows" showValue="0">
        <cfvo type="percent" val="0"/>
        <cfvo type="num" val="0" gte="0"/>
        <cfvo type="num" val="2" gte="0"/>
      </iconSet>
    </cfRule>
  </conditionalFormatting>
  <conditionalFormatting sqref="C384:F384">
    <cfRule type="cellIs" dxfId="269" priority="756" stopIfTrue="1" operator="greaterThanOrEqual">
      <formula>95</formula>
    </cfRule>
    <cfRule type="cellIs" dxfId="268" priority="757" stopIfTrue="1" operator="between">
      <formula>95</formula>
      <formula>80.01</formula>
    </cfRule>
    <cfRule type="cellIs" dxfId="267" priority="758" stopIfTrue="1" operator="lessThanOrEqual">
      <formula>80</formula>
    </cfRule>
  </conditionalFormatting>
  <conditionalFormatting sqref="C389:F389">
    <cfRule type="cellIs" dxfId="266" priority="753" stopIfTrue="1" operator="greaterThanOrEqual">
      <formula>95</formula>
    </cfRule>
    <cfRule type="cellIs" dxfId="265" priority="754" stopIfTrue="1" operator="between">
      <formula>95</formula>
      <formula>80.01</formula>
    </cfRule>
    <cfRule type="cellIs" dxfId="264" priority="755" stopIfTrue="1" operator="lessThanOrEqual">
      <formula>80</formula>
    </cfRule>
  </conditionalFormatting>
  <conditionalFormatting sqref="C410:F410">
    <cfRule type="cellIs" dxfId="263" priority="749" stopIfTrue="1" operator="greaterThanOrEqual">
      <formula>95</formula>
    </cfRule>
    <cfRule type="cellIs" dxfId="262" priority="750" stopIfTrue="1" operator="between">
      <formula>95</formula>
      <formula>80.01</formula>
    </cfRule>
    <cfRule type="cellIs" dxfId="261" priority="751" stopIfTrue="1" operator="lessThanOrEqual">
      <formula>80</formula>
    </cfRule>
  </conditionalFormatting>
  <conditionalFormatting sqref="C405:F405">
    <cfRule type="cellIs" dxfId="260" priority="746" stopIfTrue="1" operator="greaterThanOrEqual">
      <formula>95</formula>
    </cfRule>
    <cfRule type="cellIs" dxfId="259" priority="747" stopIfTrue="1" operator="between">
      <formula>95</formula>
      <formula>80.01</formula>
    </cfRule>
    <cfRule type="cellIs" dxfId="258" priority="748" stopIfTrue="1" operator="lessThanOrEqual">
      <formula>80</formula>
    </cfRule>
  </conditionalFormatting>
  <conditionalFormatting sqref="E417">
    <cfRule type="iconSet" priority="740">
      <iconSet iconSet="3Arrows" showValue="0">
        <cfvo type="percent" val="0"/>
        <cfvo type="num" val="0" gte="0"/>
        <cfvo type="num" val="2" gte="0"/>
      </iconSet>
    </cfRule>
  </conditionalFormatting>
  <conditionalFormatting sqref="C404:F404">
    <cfRule type="cellIs" dxfId="257" priority="728" stopIfTrue="1" operator="greaterThanOrEqual">
      <formula>95</formula>
    </cfRule>
    <cfRule type="cellIs" dxfId="256" priority="729" stopIfTrue="1" operator="between">
      <formula>95</formula>
      <formula>80.01</formula>
    </cfRule>
    <cfRule type="cellIs" dxfId="255" priority="730" stopIfTrue="1" operator="lessThanOrEqual">
      <formula>80</formula>
    </cfRule>
  </conditionalFormatting>
  <conditionalFormatting sqref="C409:F409">
    <cfRule type="cellIs" dxfId="254" priority="725" stopIfTrue="1" operator="greaterThanOrEqual">
      <formula>95</formula>
    </cfRule>
    <cfRule type="cellIs" dxfId="253" priority="726" stopIfTrue="1" operator="between">
      <formula>95</formula>
      <formula>80.01</formula>
    </cfRule>
    <cfRule type="cellIs" dxfId="252" priority="727" stopIfTrue="1" operator="lessThanOrEqual">
      <formula>80</formula>
    </cfRule>
  </conditionalFormatting>
  <conditionalFormatting sqref="C430:F430">
    <cfRule type="cellIs" dxfId="251" priority="721" stopIfTrue="1" operator="greaterThanOrEqual">
      <formula>95</formula>
    </cfRule>
    <cfRule type="cellIs" dxfId="250" priority="722" stopIfTrue="1" operator="between">
      <formula>95</formula>
      <formula>80.01</formula>
    </cfRule>
    <cfRule type="cellIs" dxfId="249" priority="723" stopIfTrue="1" operator="lessThanOrEqual">
      <formula>80</formula>
    </cfRule>
  </conditionalFormatting>
  <conditionalFormatting sqref="C425:F425">
    <cfRule type="cellIs" dxfId="248" priority="718" stopIfTrue="1" operator="greaterThanOrEqual">
      <formula>95</formula>
    </cfRule>
    <cfRule type="cellIs" dxfId="247" priority="719" stopIfTrue="1" operator="between">
      <formula>95</formula>
      <formula>80.01</formula>
    </cfRule>
    <cfRule type="cellIs" dxfId="246" priority="720" stopIfTrue="1" operator="lessThanOrEqual">
      <formula>80</formula>
    </cfRule>
  </conditionalFormatting>
  <conditionalFormatting sqref="E437">
    <cfRule type="iconSet" priority="712">
      <iconSet iconSet="3Arrows" showValue="0">
        <cfvo type="percent" val="0"/>
        <cfvo type="num" val="0" gte="0"/>
        <cfvo type="num" val="2" gte="0"/>
      </iconSet>
    </cfRule>
  </conditionalFormatting>
  <conditionalFormatting sqref="C424:F424">
    <cfRule type="cellIs" dxfId="245" priority="700" stopIfTrue="1" operator="greaterThanOrEqual">
      <formula>95</formula>
    </cfRule>
    <cfRule type="cellIs" dxfId="244" priority="701" stopIfTrue="1" operator="between">
      <formula>95</formula>
      <formula>80.01</formula>
    </cfRule>
    <cfRule type="cellIs" dxfId="243" priority="702" stopIfTrue="1" operator="lessThanOrEqual">
      <formula>80</formula>
    </cfRule>
  </conditionalFormatting>
  <conditionalFormatting sqref="C429:F429">
    <cfRule type="cellIs" dxfId="242" priority="697" stopIfTrue="1" operator="greaterThanOrEqual">
      <formula>95</formula>
    </cfRule>
    <cfRule type="cellIs" dxfId="241" priority="698" stopIfTrue="1" operator="between">
      <formula>95</formula>
      <formula>80.01</formula>
    </cfRule>
    <cfRule type="cellIs" dxfId="240" priority="699" stopIfTrue="1" operator="lessThanOrEqual">
      <formula>80</formula>
    </cfRule>
  </conditionalFormatting>
  <conditionalFormatting sqref="C450:F450">
    <cfRule type="cellIs" dxfId="239" priority="693" stopIfTrue="1" operator="greaterThanOrEqual">
      <formula>95</formula>
    </cfRule>
    <cfRule type="cellIs" dxfId="238" priority="694" stopIfTrue="1" operator="between">
      <formula>95</formula>
      <formula>80.01</formula>
    </cfRule>
    <cfRule type="cellIs" dxfId="237" priority="695" stopIfTrue="1" operator="lessThanOrEqual">
      <formula>80</formula>
    </cfRule>
  </conditionalFormatting>
  <conditionalFormatting sqref="C445:F445">
    <cfRule type="cellIs" dxfId="236" priority="690" stopIfTrue="1" operator="greaterThanOrEqual">
      <formula>95</formula>
    </cfRule>
    <cfRule type="cellIs" dxfId="235" priority="691" stopIfTrue="1" operator="between">
      <formula>95</formula>
      <formula>80.01</formula>
    </cfRule>
    <cfRule type="cellIs" dxfId="234" priority="692" stopIfTrue="1" operator="lessThanOrEqual">
      <formula>80</formula>
    </cfRule>
  </conditionalFormatting>
  <conditionalFormatting sqref="E457">
    <cfRule type="iconSet" priority="684">
      <iconSet iconSet="3Arrows" showValue="0">
        <cfvo type="percent" val="0"/>
        <cfvo type="num" val="0" gte="0"/>
        <cfvo type="num" val="2" gte="0"/>
      </iconSet>
    </cfRule>
  </conditionalFormatting>
  <conditionalFormatting sqref="C444:F444">
    <cfRule type="cellIs" dxfId="233" priority="672" stopIfTrue="1" operator="greaterThanOrEqual">
      <formula>95</formula>
    </cfRule>
    <cfRule type="cellIs" dxfId="232" priority="673" stopIfTrue="1" operator="between">
      <formula>95</formula>
      <formula>80.01</formula>
    </cfRule>
    <cfRule type="cellIs" dxfId="231" priority="674" stopIfTrue="1" operator="lessThanOrEqual">
      <formula>80</formula>
    </cfRule>
  </conditionalFormatting>
  <conditionalFormatting sqref="C449:F449">
    <cfRule type="cellIs" dxfId="230" priority="669" stopIfTrue="1" operator="greaterThanOrEqual">
      <formula>95</formula>
    </cfRule>
    <cfRule type="cellIs" dxfId="229" priority="670" stopIfTrue="1" operator="between">
      <formula>95</formula>
      <formula>80.01</formula>
    </cfRule>
    <cfRule type="cellIs" dxfId="228" priority="671" stopIfTrue="1" operator="lessThanOrEqual">
      <formula>80</formula>
    </cfRule>
  </conditionalFormatting>
  <conditionalFormatting sqref="C470:F470">
    <cfRule type="cellIs" dxfId="227" priority="665" stopIfTrue="1" operator="greaterThanOrEqual">
      <formula>95</formula>
    </cfRule>
    <cfRule type="cellIs" dxfId="226" priority="666" stopIfTrue="1" operator="between">
      <formula>95</formula>
      <formula>80.01</formula>
    </cfRule>
    <cfRule type="cellIs" dxfId="225" priority="667" stopIfTrue="1" operator="lessThanOrEqual">
      <formula>80</formula>
    </cfRule>
  </conditionalFormatting>
  <conditionalFormatting sqref="C465:F465">
    <cfRule type="cellIs" dxfId="224" priority="662" stopIfTrue="1" operator="greaterThanOrEqual">
      <formula>95</formula>
    </cfRule>
    <cfRule type="cellIs" dxfId="223" priority="663" stopIfTrue="1" operator="between">
      <formula>95</formula>
      <formula>80.01</formula>
    </cfRule>
    <cfRule type="cellIs" dxfId="222" priority="664" stopIfTrue="1" operator="lessThanOrEqual">
      <formula>80</formula>
    </cfRule>
  </conditionalFormatting>
  <conditionalFormatting sqref="E477">
    <cfRule type="iconSet" priority="656">
      <iconSet iconSet="3Arrows" showValue="0">
        <cfvo type="percent" val="0"/>
        <cfvo type="num" val="0" gte="0"/>
        <cfvo type="num" val="2" gte="0"/>
      </iconSet>
    </cfRule>
  </conditionalFormatting>
  <conditionalFormatting sqref="C464:F464">
    <cfRule type="cellIs" dxfId="221" priority="644" stopIfTrue="1" operator="greaterThanOrEqual">
      <formula>95</formula>
    </cfRule>
    <cfRule type="cellIs" dxfId="220" priority="645" stopIfTrue="1" operator="between">
      <formula>95</formula>
      <formula>80.01</formula>
    </cfRule>
    <cfRule type="cellIs" dxfId="219" priority="646" stopIfTrue="1" operator="lessThanOrEqual">
      <formula>80</formula>
    </cfRule>
  </conditionalFormatting>
  <conditionalFormatting sqref="C469:F469">
    <cfRule type="cellIs" dxfId="218" priority="641" stopIfTrue="1" operator="greaterThanOrEqual">
      <formula>95</formula>
    </cfRule>
    <cfRule type="cellIs" dxfId="217" priority="642" stopIfTrue="1" operator="between">
      <formula>95</formula>
      <formula>80.01</formula>
    </cfRule>
    <cfRule type="cellIs" dxfId="216" priority="643" stopIfTrue="1" operator="lessThanOrEqual">
      <formula>80</formula>
    </cfRule>
  </conditionalFormatting>
  <conditionalFormatting sqref="C490:F490">
    <cfRule type="cellIs" dxfId="215" priority="637" stopIfTrue="1" operator="greaterThanOrEqual">
      <formula>95</formula>
    </cfRule>
    <cfRule type="cellIs" dxfId="214" priority="638" stopIfTrue="1" operator="between">
      <formula>95</formula>
      <formula>80.01</formula>
    </cfRule>
    <cfRule type="cellIs" dxfId="213" priority="639" stopIfTrue="1" operator="lessThanOrEqual">
      <formula>80</formula>
    </cfRule>
  </conditionalFormatting>
  <conditionalFormatting sqref="C485:F485">
    <cfRule type="cellIs" dxfId="212" priority="634" stopIfTrue="1" operator="greaterThanOrEqual">
      <formula>95</formula>
    </cfRule>
    <cfRule type="cellIs" dxfId="211" priority="635" stopIfTrue="1" operator="between">
      <formula>95</formula>
      <formula>80.01</formula>
    </cfRule>
    <cfRule type="cellIs" dxfId="210" priority="636" stopIfTrue="1" operator="lessThanOrEqual">
      <formula>80</formula>
    </cfRule>
  </conditionalFormatting>
  <conditionalFormatting sqref="E497">
    <cfRule type="iconSet" priority="628">
      <iconSet iconSet="3Arrows" showValue="0">
        <cfvo type="percent" val="0"/>
        <cfvo type="num" val="0" gte="0"/>
        <cfvo type="num" val="2" gte="0"/>
      </iconSet>
    </cfRule>
  </conditionalFormatting>
  <conditionalFormatting sqref="C484:F484">
    <cfRule type="cellIs" dxfId="209" priority="616" stopIfTrue="1" operator="greaterThanOrEqual">
      <formula>95</formula>
    </cfRule>
    <cfRule type="cellIs" dxfId="208" priority="617" stopIfTrue="1" operator="between">
      <formula>95</formula>
      <formula>80.01</formula>
    </cfRule>
    <cfRule type="cellIs" dxfId="207" priority="618" stopIfTrue="1" operator="lessThanOrEqual">
      <formula>80</formula>
    </cfRule>
  </conditionalFormatting>
  <conditionalFormatting sqref="C489:F489">
    <cfRule type="cellIs" dxfId="206" priority="613" stopIfTrue="1" operator="greaterThanOrEqual">
      <formula>95</formula>
    </cfRule>
    <cfRule type="cellIs" dxfId="205" priority="614" stopIfTrue="1" operator="between">
      <formula>95</formula>
      <formula>80.01</formula>
    </cfRule>
    <cfRule type="cellIs" dxfId="204" priority="615" stopIfTrue="1" operator="lessThanOrEqual">
      <formula>80</formula>
    </cfRule>
  </conditionalFormatting>
  <conditionalFormatting sqref="C510:F510">
    <cfRule type="cellIs" dxfId="203" priority="609" stopIfTrue="1" operator="greaterThanOrEqual">
      <formula>95</formula>
    </cfRule>
    <cfRule type="cellIs" dxfId="202" priority="610" stopIfTrue="1" operator="between">
      <formula>95</formula>
      <formula>80.01</formula>
    </cfRule>
    <cfRule type="cellIs" dxfId="201" priority="611" stopIfTrue="1" operator="lessThanOrEqual">
      <formula>80</formula>
    </cfRule>
  </conditionalFormatting>
  <conditionalFormatting sqref="C505:F505">
    <cfRule type="cellIs" dxfId="200" priority="606" stopIfTrue="1" operator="greaterThanOrEqual">
      <formula>95</formula>
    </cfRule>
    <cfRule type="cellIs" dxfId="199" priority="607" stopIfTrue="1" operator="between">
      <formula>95</formula>
      <formula>80.01</formula>
    </cfRule>
    <cfRule type="cellIs" dxfId="198" priority="608" stopIfTrue="1" operator="lessThanOrEqual">
      <formula>80</formula>
    </cfRule>
  </conditionalFormatting>
  <conditionalFormatting sqref="E517">
    <cfRule type="iconSet" priority="600">
      <iconSet iconSet="3Arrows" showValue="0">
        <cfvo type="percent" val="0"/>
        <cfvo type="num" val="0" gte="0"/>
        <cfvo type="num" val="2" gte="0"/>
      </iconSet>
    </cfRule>
  </conditionalFormatting>
  <conditionalFormatting sqref="C504:F504">
    <cfRule type="cellIs" dxfId="197" priority="588" stopIfTrue="1" operator="greaterThanOrEqual">
      <formula>95</formula>
    </cfRule>
    <cfRule type="cellIs" dxfId="196" priority="589" stopIfTrue="1" operator="between">
      <formula>95</formula>
      <formula>80.01</formula>
    </cfRule>
    <cfRule type="cellIs" dxfId="195" priority="590" stopIfTrue="1" operator="lessThanOrEqual">
      <formula>80</formula>
    </cfRule>
  </conditionalFormatting>
  <conditionalFormatting sqref="C509:F509">
    <cfRule type="cellIs" dxfId="194" priority="585" stopIfTrue="1" operator="greaterThanOrEqual">
      <formula>95</formula>
    </cfRule>
    <cfRule type="cellIs" dxfId="193" priority="586" stopIfTrue="1" operator="between">
      <formula>95</formula>
      <formula>80.01</formula>
    </cfRule>
    <cfRule type="cellIs" dxfId="192" priority="587" stopIfTrue="1" operator="lessThanOrEqual">
      <formula>80</formula>
    </cfRule>
  </conditionalFormatting>
  <conditionalFormatting sqref="C530:F530">
    <cfRule type="cellIs" dxfId="191" priority="581" stopIfTrue="1" operator="greaterThanOrEqual">
      <formula>95</formula>
    </cfRule>
    <cfRule type="cellIs" dxfId="190" priority="582" stopIfTrue="1" operator="between">
      <formula>95</formula>
      <formula>80.01</formula>
    </cfRule>
    <cfRule type="cellIs" dxfId="189" priority="583" stopIfTrue="1" operator="lessThanOrEqual">
      <formula>80</formula>
    </cfRule>
  </conditionalFormatting>
  <conditionalFormatting sqref="C525:F525">
    <cfRule type="cellIs" dxfId="188" priority="578" stopIfTrue="1" operator="greaterThanOrEqual">
      <formula>95</formula>
    </cfRule>
    <cfRule type="cellIs" dxfId="187" priority="579" stopIfTrue="1" operator="between">
      <formula>95</formula>
      <formula>80.01</formula>
    </cfRule>
    <cfRule type="cellIs" dxfId="186" priority="580" stopIfTrue="1" operator="lessThanOrEqual">
      <formula>80</formula>
    </cfRule>
  </conditionalFormatting>
  <conditionalFormatting sqref="E537">
    <cfRule type="iconSet" priority="572">
      <iconSet iconSet="3Arrows" showValue="0">
        <cfvo type="percent" val="0"/>
        <cfvo type="num" val="0" gte="0"/>
        <cfvo type="num" val="2" gte="0"/>
      </iconSet>
    </cfRule>
  </conditionalFormatting>
  <conditionalFormatting sqref="C524:F524">
    <cfRule type="cellIs" dxfId="185" priority="560" stopIfTrue="1" operator="greaterThanOrEqual">
      <formula>95</formula>
    </cfRule>
    <cfRule type="cellIs" dxfId="184" priority="561" stopIfTrue="1" operator="between">
      <formula>95</formula>
      <formula>80.01</formula>
    </cfRule>
    <cfRule type="cellIs" dxfId="183" priority="562" stopIfTrue="1" operator="lessThanOrEqual">
      <formula>80</formula>
    </cfRule>
  </conditionalFormatting>
  <conditionalFormatting sqref="C529:F529">
    <cfRule type="cellIs" dxfId="182" priority="557" stopIfTrue="1" operator="greaterThanOrEqual">
      <formula>95</formula>
    </cfRule>
    <cfRule type="cellIs" dxfId="181" priority="558" stopIfTrue="1" operator="between">
      <formula>95</formula>
      <formula>80.01</formula>
    </cfRule>
    <cfRule type="cellIs" dxfId="180" priority="559" stopIfTrue="1" operator="lessThanOrEqual">
      <formula>80</formula>
    </cfRule>
  </conditionalFormatting>
  <conditionalFormatting sqref="C550:F550">
    <cfRule type="cellIs" dxfId="179" priority="553" stopIfTrue="1" operator="greaterThanOrEqual">
      <formula>95</formula>
    </cfRule>
    <cfRule type="cellIs" dxfId="178" priority="554" stopIfTrue="1" operator="between">
      <formula>95</formula>
      <formula>80.01</formula>
    </cfRule>
    <cfRule type="cellIs" dxfId="177" priority="555" stopIfTrue="1" operator="lessThanOrEqual">
      <formula>80</formula>
    </cfRule>
  </conditionalFormatting>
  <conditionalFormatting sqref="C545:F545">
    <cfRule type="cellIs" dxfId="176" priority="550" stopIfTrue="1" operator="greaterThanOrEqual">
      <formula>95</formula>
    </cfRule>
    <cfRule type="cellIs" dxfId="175" priority="551" stopIfTrue="1" operator="between">
      <formula>95</formula>
      <formula>80.01</formula>
    </cfRule>
    <cfRule type="cellIs" dxfId="174" priority="552" stopIfTrue="1" operator="lessThanOrEqual">
      <formula>80</formula>
    </cfRule>
  </conditionalFormatting>
  <conditionalFormatting sqref="E557">
    <cfRule type="iconSet" priority="544">
      <iconSet iconSet="3Arrows" showValue="0">
        <cfvo type="percent" val="0"/>
        <cfvo type="num" val="0" gte="0"/>
        <cfvo type="num" val="2" gte="0"/>
      </iconSet>
    </cfRule>
  </conditionalFormatting>
  <conditionalFormatting sqref="C544:F544">
    <cfRule type="cellIs" dxfId="173" priority="532" stopIfTrue="1" operator="greaterThanOrEqual">
      <formula>95</formula>
    </cfRule>
    <cfRule type="cellIs" dxfId="172" priority="533" stopIfTrue="1" operator="between">
      <formula>95</formula>
      <formula>80.01</formula>
    </cfRule>
    <cfRule type="cellIs" dxfId="171" priority="534" stopIfTrue="1" operator="lessThanOrEqual">
      <formula>80</formula>
    </cfRule>
  </conditionalFormatting>
  <conditionalFormatting sqref="C549:F549">
    <cfRule type="cellIs" dxfId="170" priority="529" stopIfTrue="1" operator="greaterThanOrEqual">
      <formula>95</formula>
    </cfRule>
    <cfRule type="cellIs" dxfId="169" priority="530" stopIfTrue="1" operator="between">
      <formula>95</formula>
      <formula>80.01</formula>
    </cfRule>
    <cfRule type="cellIs" dxfId="168" priority="531" stopIfTrue="1" operator="lessThanOrEqual">
      <formula>80</formula>
    </cfRule>
  </conditionalFormatting>
  <conditionalFormatting sqref="C570:F570">
    <cfRule type="cellIs" dxfId="167" priority="525" stopIfTrue="1" operator="greaterThanOrEqual">
      <formula>95</formula>
    </cfRule>
    <cfRule type="cellIs" dxfId="166" priority="526" stopIfTrue="1" operator="between">
      <formula>95</formula>
      <formula>80.01</formula>
    </cfRule>
    <cfRule type="cellIs" dxfId="165" priority="527" stopIfTrue="1" operator="lessThanOrEqual">
      <formula>80</formula>
    </cfRule>
  </conditionalFormatting>
  <conditionalFormatting sqref="C565:F565">
    <cfRule type="cellIs" dxfId="164" priority="522" stopIfTrue="1" operator="greaterThanOrEqual">
      <formula>95</formula>
    </cfRule>
    <cfRule type="cellIs" dxfId="163" priority="523" stopIfTrue="1" operator="between">
      <formula>95</formula>
      <formula>80.01</formula>
    </cfRule>
    <cfRule type="cellIs" dxfId="162" priority="524" stopIfTrue="1" operator="lessThanOrEqual">
      <formula>80</formula>
    </cfRule>
  </conditionalFormatting>
  <conditionalFormatting sqref="E577">
    <cfRule type="iconSet" priority="516">
      <iconSet iconSet="3Arrows" showValue="0">
        <cfvo type="percent" val="0"/>
        <cfvo type="num" val="0" gte="0"/>
        <cfvo type="num" val="2" gte="0"/>
      </iconSet>
    </cfRule>
  </conditionalFormatting>
  <conditionalFormatting sqref="C564:F564">
    <cfRule type="cellIs" dxfId="161" priority="504" stopIfTrue="1" operator="greaterThanOrEqual">
      <formula>95</formula>
    </cfRule>
    <cfRule type="cellIs" dxfId="160" priority="505" stopIfTrue="1" operator="between">
      <formula>95</formula>
      <formula>80.01</formula>
    </cfRule>
    <cfRule type="cellIs" dxfId="159" priority="506" stopIfTrue="1" operator="lessThanOrEqual">
      <formula>80</formula>
    </cfRule>
  </conditionalFormatting>
  <conditionalFormatting sqref="C569:F569">
    <cfRule type="cellIs" dxfId="158" priority="501" stopIfTrue="1" operator="greaterThanOrEqual">
      <formula>95</formula>
    </cfRule>
    <cfRule type="cellIs" dxfId="157" priority="502" stopIfTrue="1" operator="between">
      <formula>95</formula>
      <formula>80.01</formula>
    </cfRule>
    <cfRule type="cellIs" dxfId="156" priority="503" stopIfTrue="1" operator="lessThanOrEqual">
      <formula>80</formula>
    </cfRule>
  </conditionalFormatting>
  <conditionalFormatting sqref="C590:F590">
    <cfRule type="cellIs" dxfId="155" priority="497" stopIfTrue="1" operator="greaterThanOrEqual">
      <formula>95</formula>
    </cfRule>
    <cfRule type="cellIs" dxfId="154" priority="498" stopIfTrue="1" operator="between">
      <formula>95</formula>
      <formula>80.01</formula>
    </cfRule>
    <cfRule type="cellIs" dxfId="153" priority="499" stopIfTrue="1" operator="lessThanOrEqual">
      <formula>80</formula>
    </cfRule>
  </conditionalFormatting>
  <conditionalFormatting sqref="C585:F585">
    <cfRule type="cellIs" dxfId="152" priority="494" stopIfTrue="1" operator="greaterThanOrEqual">
      <formula>95</formula>
    </cfRule>
    <cfRule type="cellIs" dxfId="151" priority="495" stopIfTrue="1" operator="between">
      <formula>95</formula>
      <formula>80.01</formula>
    </cfRule>
    <cfRule type="cellIs" dxfId="150" priority="496" stopIfTrue="1" operator="lessThanOrEqual">
      <formula>80</formula>
    </cfRule>
  </conditionalFormatting>
  <conditionalFormatting sqref="E597">
    <cfRule type="iconSet" priority="488">
      <iconSet iconSet="3Arrows" showValue="0">
        <cfvo type="percent" val="0"/>
        <cfvo type="num" val="0" gte="0"/>
        <cfvo type="num" val="2" gte="0"/>
      </iconSet>
    </cfRule>
  </conditionalFormatting>
  <conditionalFormatting sqref="C584:F584">
    <cfRule type="cellIs" dxfId="149" priority="476" stopIfTrue="1" operator="greaterThanOrEqual">
      <formula>95</formula>
    </cfRule>
    <cfRule type="cellIs" dxfId="148" priority="477" stopIfTrue="1" operator="between">
      <formula>95</formula>
      <formula>80.01</formula>
    </cfRule>
    <cfRule type="cellIs" dxfId="147" priority="478" stopIfTrue="1" operator="lessThanOrEqual">
      <formula>80</formula>
    </cfRule>
  </conditionalFormatting>
  <conditionalFormatting sqref="C589:F589">
    <cfRule type="cellIs" dxfId="146" priority="473" stopIfTrue="1" operator="greaterThanOrEqual">
      <formula>95</formula>
    </cfRule>
    <cfRule type="cellIs" dxfId="145" priority="474" stopIfTrue="1" operator="between">
      <formula>95</formula>
      <formula>80.01</formula>
    </cfRule>
    <cfRule type="cellIs" dxfId="144" priority="475" stopIfTrue="1" operator="lessThanOrEqual">
      <formula>80</formula>
    </cfRule>
  </conditionalFormatting>
  <conditionalFormatting sqref="C610:F610">
    <cfRule type="cellIs" dxfId="143" priority="469" stopIfTrue="1" operator="greaterThanOrEqual">
      <formula>95</formula>
    </cfRule>
    <cfRule type="cellIs" dxfId="142" priority="470" stopIfTrue="1" operator="between">
      <formula>95</formula>
      <formula>80.01</formula>
    </cfRule>
    <cfRule type="cellIs" dxfId="141" priority="471" stopIfTrue="1" operator="lessThanOrEqual">
      <formula>80</formula>
    </cfRule>
  </conditionalFormatting>
  <conditionalFormatting sqref="C605:F605">
    <cfRule type="cellIs" dxfId="140" priority="466" stopIfTrue="1" operator="greaterThanOrEqual">
      <formula>95</formula>
    </cfRule>
    <cfRule type="cellIs" dxfId="139" priority="467" stopIfTrue="1" operator="between">
      <formula>95</formula>
      <formula>80.01</formula>
    </cfRule>
    <cfRule type="cellIs" dxfId="138" priority="468" stopIfTrue="1" operator="lessThanOrEqual">
      <formula>80</formula>
    </cfRule>
  </conditionalFormatting>
  <conditionalFormatting sqref="E617">
    <cfRule type="iconSet" priority="460">
      <iconSet iconSet="3Arrows" showValue="0">
        <cfvo type="percent" val="0"/>
        <cfvo type="num" val="0" gte="0"/>
        <cfvo type="num" val="2" gte="0"/>
      </iconSet>
    </cfRule>
  </conditionalFormatting>
  <conditionalFormatting sqref="C604:F604">
    <cfRule type="cellIs" dxfId="137" priority="448" stopIfTrue="1" operator="greaterThanOrEqual">
      <formula>95</formula>
    </cfRule>
    <cfRule type="cellIs" dxfId="136" priority="449" stopIfTrue="1" operator="between">
      <formula>95</formula>
      <formula>80.01</formula>
    </cfRule>
    <cfRule type="cellIs" dxfId="135" priority="450" stopIfTrue="1" operator="lessThanOrEqual">
      <formula>80</formula>
    </cfRule>
  </conditionalFormatting>
  <conditionalFormatting sqref="C609:F609">
    <cfRule type="cellIs" dxfId="134" priority="445" stopIfTrue="1" operator="greaterThanOrEqual">
      <formula>95</formula>
    </cfRule>
    <cfRule type="cellIs" dxfId="133" priority="446" stopIfTrue="1" operator="between">
      <formula>95</formula>
      <formula>80.01</formula>
    </cfRule>
    <cfRule type="cellIs" dxfId="132" priority="447" stopIfTrue="1" operator="lessThanOrEqual">
      <formula>80</formula>
    </cfRule>
  </conditionalFormatting>
  <conditionalFormatting sqref="C630:F630">
    <cfRule type="cellIs" dxfId="131" priority="441" stopIfTrue="1" operator="greaterThanOrEqual">
      <formula>95</formula>
    </cfRule>
    <cfRule type="cellIs" dxfId="130" priority="442" stopIfTrue="1" operator="between">
      <formula>95</formula>
      <formula>80.01</formula>
    </cfRule>
    <cfRule type="cellIs" dxfId="129" priority="443" stopIfTrue="1" operator="lessThanOrEqual">
      <formula>80</formula>
    </cfRule>
  </conditionalFormatting>
  <conditionalFormatting sqref="C625:F625">
    <cfRule type="cellIs" dxfId="128" priority="438" stopIfTrue="1" operator="greaterThanOrEqual">
      <formula>95</formula>
    </cfRule>
    <cfRule type="cellIs" dxfId="127" priority="439" stopIfTrue="1" operator="between">
      <formula>95</formula>
      <formula>80.01</formula>
    </cfRule>
    <cfRule type="cellIs" dxfId="126" priority="440" stopIfTrue="1" operator="lessThanOrEqual">
      <formula>80</formula>
    </cfRule>
  </conditionalFormatting>
  <conditionalFormatting sqref="E637">
    <cfRule type="iconSet" priority="432">
      <iconSet iconSet="3Arrows" showValue="0">
        <cfvo type="percent" val="0"/>
        <cfvo type="num" val="0" gte="0"/>
        <cfvo type="num" val="2" gte="0"/>
      </iconSet>
    </cfRule>
  </conditionalFormatting>
  <conditionalFormatting sqref="C624:F624">
    <cfRule type="cellIs" dxfId="125" priority="420" stopIfTrue="1" operator="greaterThanOrEqual">
      <formula>95</formula>
    </cfRule>
    <cfRule type="cellIs" dxfId="124" priority="421" stopIfTrue="1" operator="between">
      <formula>95</formula>
      <formula>80.01</formula>
    </cfRule>
    <cfRule type="cellIs" dxfId="123" priority="422" stopIfTrue="1" operator="lessThanOrEqual">
      <formula>80</formula>
    </cfRule>
  </conditionalFormatting>
  <conditionalFormatting sqref="C629:F629">
    <cfRule type="cellIs" dxfId="122" priority="417" stopIfTrue="1" operator="greaterThanOrEqual">
      <formula>95</formula>
    </cfRule>
    <cfRule type="cellIs" dxfId="121" priority="418" stopIfTrue="1" operator="between">
      <formula>95</formula>
      <formula>80.01</formula>
    </cfRule>
    <cfRule type="cellIs" dxfId="120" priority="419" stopIfTrue="1" operator="lessThanOrEqual">
      <formula>80</formula>
    </cfRule>
  </conditionalFormatting>
  <conditionalFormatting sqref="C650:F650">
    <cfRule type="cellIs" dxfId="119" priority="413" stopIfTrue="1" operator="greaterThanOrEqual">
      <formula>95</formula>
    </cfRule>
    <cfRule type="cellIs" dxfId="118" priority="414" stopIfTrue="1" operator="between">
      <formula>95</formula>
      <formula>80.01</formula>
    </cfRule>
    <cfRule type="cellIs" dxfId="117" priority="415" stopIfTrue="1" operator="lessThanOrEqual">
      <formula>80</formula>
    </cfRule>
  </conditionalFormatting>
  <conditionalFormatting sqref="C645:F645">
    <cfRule type="cellIs" dxfId="116" priority="410" stopIfTrue="1" operator="greaterThanOrEqual">
      <formula>95</formula>
    </cfRule>
    <cfRule type="cellIs" dxfId="115" priority="411" stopIfTrue="1" operator="between">
      <formula>95</formula>
      <formula>80.01</formula>
    </cfRule>
    <cfRule type="cellIs" dxfId="114" priority="412" stopIfTrue="1" operator="lessThanOrEqual">
      <formula>80</formula>
    </cfRule>
  </conditionalFormatting>
  <conditionalFormatting sqref="E657">
    <cfRule type="iconSet" priority="404">
      <iconSet iconSet="3Arrows" showValue="0">
        <cfvo type="percent" val="0"/>
        <cfvo type="num" val="0" gte="0"/>
        <cfvo type="num" val="2" gte="0"/>
      </iconSet>
    </cfRule>
  </conditionalFormatting>
  <conditionalFormatting sqref="C644:F644">
    <cfRule type="cellIs" dxfId="113" priority="392" stopIfTrue="1" operator="greaterThanOrEqual">
      <formula>95</formula>
    </cfRule>
    <cfRule type="cellIs" dxfId="112" priority="393" stopIfTrue="1" operator="between">
      <formula>95</formula>
      <formula>80.01</formula>
    </cfRule>
    <cfRule type="cellIs" dxfId="111" priority="394" stopIfTrue="1" operator="lessThanOrEqual">
      <formula>80</formula>
    </cfRule>
  </conditionalFormatting>
  <conditionalFormatting sqref="C649:F649">
    <cfRule type="cellIs" dxfId="110" priority="389" stopIfTrue="1" operator="greaterThanOrEqual">
      <formula>95</formula>
    </cfRule>
    <cfRule type="cellIs" dxfId="109" priority="390" stopIfTrue="1" operator="between">
      <formula>95</formula>
      <formula>80.01</formula>
    </cfRule>
    <cfRule type="cellIs" dxfId="108" priority="391" stopIfTrue="1" operator="lessThanOrEqual">
      <formula>80</formula>
    </cfRule>
  </conditionalFormatting>
  <conditionalFormatting sqref="C670:F670">
    <cfRule type="cellIs" dxfId="107" priority="385" stopIfTrue="1" operator="greaterThanOrEqual">
      <formula>95</formula>
    </cfRule>
    <cfRule type="cellIs" dxfId="106" priority="386" stopIfTrue="1" operator="between">
      <formula>95</formula>
      <formula>80.01</formula>
    </cfRule>
    <cfRule type="cellIs" dxfId="105" priority="387" stopIfTrue="1" operator="lessThanOrEqual">
      <formula>80</formula>
    </cfRule>
  </conditionalFormatting>
  <conditionalFormatting sqref="C665:F665">
    <cfRule type="cellIs" dxfId="104" priority="382" stopIfTrue="1" operator="greaterThanOrEqual">
      <formula>95</formula>
    </cfRule>
    <cfRule type="cellIs" dxfId="103" priority="383" stopIfTrue="1" operator="between">
      <formula>95</formula>
      <formula>80.01</formula>
    </cfRule>
    <cfRule type="cellIs" dxfId="102" priority="384" stopIfTrue="1" operator="lessThanOrEqual">
      <formula>80</formula>
    </cfRule>
  </conditionalFormatting>
  <conditionalFormatting sqref="E677">
    <cfRule type="iconSet" priority="376">
      <iconSet iconSet="3Arrows" showValue="0">
        <cfvo type="percent" val="0"/>
        <cfvo type="num" val="0" gte="0"/>
        <cfvo type="num" val="2" gte="0"/>
      </iconSet>
    </cfRule>
  </conditionalFormatting>
  <conditionalFormatting sqref="C664:F664">
    <cfRule type="cellIs" dxfId="101" priority="364" stopIfTrue="1" operator="greaterThanOrEqual">
      <formula>95</formula>
    </cfRule>
    <cfRule type="cellIs" dxfId="100" priority="365" stopIfTrue="1" operator="between">
      <formula>95</formula>
      <formula>80.01</formula>
    </cfRule>
    <cfRule type="cellIs" dxfId="99" priority="366" stopIfTrue="1" operator="lessThanOrEqual">
      <formula>80</formula>
    </cfRule>
  </conditionalFormatting>
  <conditionalFormatting sqref="C669:F669">
    <cfRule type="cellIs" dxfId="98" priority="361" stopIfTrue="1" operator="greaterThanOrEqual">
      <formula>95</formula>
    </cfRule>
    <cfRule type="cellIs" dxfId="97" priority="362" stopIfTrue="1" operator="between">
      <formula>95</formula>
      <formula>80.01</formula>
    </cfRule>
    <cfRule type="cellIs" dxfId="96" priority="363" stopIfTrue="1" operator="lessThanOrEqual">
      <formula>80</formula>
    </cfRule>
  </conditionalFormatting>
  <conditionalFormatting sqref="C690:F690">
    <cfRule type="cellIs" dxfId="95" priority="357" stopIfTrue="1" operator="greaterThanOrEqual">
      <formula>95</formula>
    </cfRule>
    <cfRule type="cellIs" dxfId="94" priority="358" stopIfTrue="1" operator="between">
      <formula>95</formula>
      <formula>80.01</formula>
    </cfRule>
    <cfRule type="cellIs" dxfId="93" priority="359" stopIfTrue="1" operator="lessThanOrEqual">
      <formula>80</formula>
    </cfRule>
  </conditionalFormatting>
  <conditionalFormatting sqref="C685:F685">
    <cfRule type="cellIs" dxfId="92" priority="354" stopIfTrue="1" operator="greaterThanOrEqual">
      <formula>95</formula>
    </cfRule>
    <cfRule type="cellIs" dxfId="91" priority="355" stopIfTrue="1" operator="between">
      <formula>95</formula>
      <formula>80.01</formula>
    </cfRule>
    <cfRule type="cellIs" dxfId="90" priority="356" stopIfTrue="1" operator="lessThanOrEqual">
      <formula>80</formula>
    </cfRule>
  </conditionalFormatting>
  <conditionalFormatting sqref="E697">
    <cfRule type="iconSet" priority="348">
      <iconSet iconSet="3Arrows" showValue="0">
        <cfvo type="percent" val="0"/>
        <cfvo type="num" val="0" gte="0"/>
        <cfvo type="num" val="2" gte="0"/>
      </iconSet>
    </cfRule>
  </conditionalFormatting>
  <conditionalFormatting sqref="C684:F684">
    <cfRule type="cellIs" dxfId="89" priority="336" stopIfTrue="1" operator="greaterThanOrEqual">
      <formula>95</formula>
    </cfRule>
    <cfRule type="cellIs" dxfId="88" priority="337" stopIfTrue="1" operator="between">
      <formula>95</formula>
      <formula>80.01</formula>
    </cfRule>
    <cfRule type="cellIs" dxfId="87" priority="338" stopIfTrue="1" operator="lessThanOrEqual">
      <formula>80</formula>
    </cfRule>
  </conditionalFormatting>
  <conditionalFormatting sqref="C689:F689">
    <cfRule type="cellIs" dxfId="86" priority="333" stopIfTrue="1" operator="greaterThanOrEqual">
      <formula>95</formula>
    </cfRule>
    <cfRule type="cellIs" dxfId="85" priority="334" stopIfTrue="1" operator="between">
      <formula>95</formula>
      <formula>80.01</formula>
    </cfRule>
    <cfRule type="cellIs" dxfId="84" priority="335" stopIfTrue="1" operator="lessThanOrEqual">
      <formula>80</formula>
    </cfRule>
  </conditionalFormatting>
  <conditionalFormatting sqref="C710:F710">
    <cfRule type="cellIs" dxfId="83" priority="329" stopIfTrue="1" operator="greaterThanOrEqual">
      <formula>95</formula>
    </cfRule>
    <cfRule type="cellIs" dxfId="82" priority="330" stopIfTrue="1" operator="between">
      <formula>95</formula>
      <formula>80.01</formula>
    </cfRule>
    <cfRule type="cellIs" dxfId="81" priority="331" stopIfTrue="1" operator="lessThanOrEqual">
      <formula>80</formula>
    </cfRule>
  </conditionalFormatting>
  <conditionalFormatting sqref="C705:F705">
    <cfRule type="cellIs" dxfId="80" priority="326" stopIfTrue="1" operator="greaterThanOrEqual">
      <formula>95</formula>
    </cfRule>
    <cfRule type="cellIs" dxfId="79" priority="327" stopIfTrue="1" operator="between">
      <formula>95</formula>
      <formula>80.01</formula>
    </cfRule>
    <cfRule type="cellIs" dxfId="78" priority="328" stopIfTrue="1" operator="lessThanOrEqual">
      <formula>80</formula>
    </cfRule>
  </conditionalFormatting>
  <conditionalFormatting sqref="E717">
    <cfRule type="iconSet" priority="320">
      <iconSet iconSet="3Arrows" showValue="0">
        <cfvo type="percent" val="0"/>
        <cfvo type="num" val="0" gte="0"/>
        <cfvo type="num" val="2" gte="0"/>
      </iconSet>
    </cfRule>
  </conditionalFormatting>
  <conditionalFormatting sqref="C704:F704">
    <cfRule type="cellIs" dxfId="77" priority="308" stopIfTrue="1" operator="greaterThanOrEqual">
      <formula>95</formula>
    </cfRule>
    <cfRule type="cellIs" dxfId="76" priority="309" stopIfTrue="1" operator="between">
      <formula>95</formula>
      <formula>80.01</formula>
    </cfRule>
    <cfRule type="cellIs" dxfId="75" priority="310" stopIfTrue="1" operator="lessThanOrEqual">
      <formula>80</formula>
    </cfRule>
  </conditionalFormatting>
  <conditionalFormatting sqref="C709:F709">
    <cfRule type="cellIs" dxfId="74" priority="305" stopIfTrue="1" operator="greaterThanOrEqual">
      <formula>95</formula>
    </cfRule>
    <cfRule type="cellIs" dxfId="73" priority="306" stopIfTrue="1" operator="between">
      <formula>95</formula>
      <formula>80.01</formula>
    </cfRule>
    <cfRule type="cellIs" dxfId="72" priority="307" stopIfTrue="1" operator="lessThanOrEqual">
      <formula>80</formula>
    </cfRule>
  </conditionalFormatting>
  <conditionalFormatting sqref="C730:F730">
    <cfRule type="cellIs" dxfId="71" priority="301" stopIfTrue="1" operator="greaterThanOrEqual">
      <formula>95</formula>
    </cfRule>
    <cfRule type="cellIs" dxfId="70" priority="302" stopIfTrue="1" operator="between">
      <formula>95</formula>
      <formula>80.01</formula>
    </cfRule>
    <cfRule type="cellIs" dxfId="69" priority="303" stopIfTrue="1" operator="lessThanOrEqual">
      <formula>80</formula>
    </cfRule>
  </conditionalFormatting>
  <conditionalFormatting sqref="C725:F725">
    <cfRule type="cellIs" dxfId="68" priority="298" stopIfTrue="1" operator="greaterThanOrEqual">
      <formula>95</formula>
    </cfRule>
    <cfRule type="cellIs" dxfId="67" priority="299" stopIfTrue="1" operator="between">
      <formula>95</formula>
      <formula>80.01</formula>
    </cfRule>
    <cfRule type="cellIs" dxfId="66" priority="300" stopIfTrue="1" operator="lessThanOrEqual">
      <formula>80</formula>
    </cfRule>
  </conditionalFormatting>
  <conditionalFormatting sqref="E737">
    <cfRule type="iconSet" priority="292">
      <iconSet iconSet="3Arrows" showValue="0">
        <cfvo type="percent" val="0"/>
        <cfvo type="num" val="0" gte="0"/>
        <cfvo type="num" val="2" gte="0"/>
      </iconSet>
    </cfRule>
  </conditionalFormatting>
  <conditionalFormatting sqref="C724:F724">
    <cfRule type="cellIs" dxfId="65" priority="280" stopIfTrue="1" operator="greaterThanOrEqual">
      <formula>95</formula>
    </cfRule>
    <cfRule type="cellIs" dxfId="64" priority="281" stopIfTrue="1" operator="between">
      <formula>95</formula>
      <formula>80.01</formula>
    </cfRule>
    <cfRule type="cellIs" dxfId="63" priority="282" stopIfTrue="1" operator="lessThanOrEqual">
      <formula>80</formula>
    </cfRule>
  </conditionalFormatting>
  <conditionalFormatting sqref="C729:F729">
    <cfRule type="cellIs" dxfId="62" priority="277" stopIfTrue="1" operator="greaterThanOrEqual">
      <formula>95</formula>
    </cfRule>
    <cfRule type="cellIs" dxfId="61" priority="278" stopIfTrue="1" operator="between">
      <formula>95</formula>
      <formula>80.01</formula>
    </cfRule>
    <cfRule type="cellIs" dxfId="60" priority="279" stopIfTrue="1" operator="lessThanOrEqual">
      <formula>80</formula>
    </cfRule>
  </conditionalFormatting>
  <conditionalFormatting sqref="C750:F750">
    <cfRule type="cellIs" dxfId="59" priority="273" stopIfTrue="1" operator="greaterThanOrEqual">
      <formula>95</formula>
    </cfRule>
    <cfRule type="cellIs" dxfId="58" priority="274" stopIfTrue="1" operator="between">
      <formula>95</formula>
      <formula>80.01</formula>
    </cfRule>
    <cfRule type="cellIs" dxfId="57" priority="275" stopIfTrue="1" operator="lessThanOrEqual">
      <formula>80</formula>
    </cfRule>
  </conditionalFormatting>
  <conditionalFormatting sqref="C745:F745">
    <cfRule type="cellIs" dxfId="56" priority="270" stopIfTrue="1" operator="greaterThanOrEqual">
      <formula>95</formula>
    </cfRule>
    <cfRule type="cellIs" dxfId="55" priority="271" stopIfTrue="1" operator="between">
      <formula>95</formula>
      <formula>80.01</formula>
    </cfRule>
    <cfRule type="cellIs" dxfId="54" priority="272" stopIfTrue="1" operator="lessThanOrEqual">
      <formula>80</formula>
    </cfRule>
  </conditionalFormatting>
  <conditionalFormatting sqref="E757">
    <cfRule type="iconSet" priority="264">
      <iconSet iconSet="3Arrows" showValue="0">
        <cfvo type="percent" val="0"/>
        <cfvo type="num" val="0" gte="0"/>
        <cfvo type="num" val="2" gte="0"/>
      </iconSet>
    </cfRule>
  </conditionalFormatting>
  <conditionalFormatting sqref="C744:F744">
    <cfRule type="cellIs" dxfId="53" priority="252" stopIfTrue="1" operator="greaterThanOrEqual">
      <formula>95</formula>
    </cfRule>
    <cfRule type="cellIs" dxfId="52" priority="253" stopIfTrue="1" operator="between">
      <formula>95</formula>
      <formula>80.01</formula>
    </cfRule>
    <cfRule type="cellIs" dxfId="51" priority="254" stopIfTrue="1" operator="lessThanOrEqual">
      <formula>80</formula>
    </cfRule>
  </conditionalFormatting>
  <conditionalFormatting sqref="C749:F749">
    <cfRule type="cellIs" dxfId="50" priority="249" stopIfTrue="1" operator="greaterThanOrEqual">
      <formula>95</formula>
    </cfRule>
    <cfRule type="cellIs" dxfId="49" priority="250" stopIfTrue="1" operator="between">
      <formula>95</formula>
      <formula>80.01</formula>
    </cfRule>
    <cfRule type="cellIs" dxfId="48" priority="251" stopIfTrue="1" operator="lessThanOrEqual">
      <formula>80</formula>
    </cfRule>
  </conditionalFormatting>
  <conditionalFormatting sqref="C770:F770">
    <cfRule type="cellIs" dxfId="47" priority="245" stopIfTrue="1" operator="greaterThanOrEqual">
      <formula>95</formula>
    </cfRule>
    <cfRule type="cellIs" dxfId="46" priority="246" stopIfTrue="1" operator="between">
      <formula>95</formula>
      <formula>80.01</formula>
    </cfRule>
    <cfRule type="cellIs" dxfId="45" priority="247" stopIfTrue="1" operator="lessThanOrEqual">
      <formula>80</formula>
    </cfRule>
  </conditionalFormatting>
  <conditionalFormatting sqref="C765:F765">
    <cfRule type="cellIs" dxfId="44" priority="242" stopIfTrue="1" operator="greaterThanOrEqual">
      <formula>95</formula>
    </cfRule>
    <cfRule type="cellIs" dxfId="43" priority="243" stopIfTrue="1" operator="between">
      <formula>95</formula>
      <formula>80.01</formula>
    </cfRule>
    <cfRule type="cellIs" dxfId="42" priority="244" stopIfTrue="1" operator="lessThanOrEqual">
      <formula>80</formula>
    </cfRule>
  </conditionalFormatting>
  <conditionalFormatting sqref="E777">
    <cfRule type="iconSet" priority="236">
      <iconSet iconSet="3Arrows" showValue="0">
        <cfvo type="percent" val="0"/>
        <cfvo type="num" val="0" gte="0"/>
        <cfvo type="num" val="2" gte="0"/>
      </iconSet>
    </cfRule>
  </conditionalFormatting>
  <conditionalFormatting sqref="C764:F764">
    <cfRule type="cellIs" dxfId="41" priority="224" stopIfTrue="1" operator="greaterThanOrEqual">
      <formula>95</formula>
    </cfRule>
    <cfRule type="cellIs" dxfId="40" priority="225" stopIfTrue="1" operator="between">
      <formula>95</formula>
      <formula>80.01</formula>
    </cfRule>
    <cfRule type="cellIs" dxfId="39" priority="226" stopIfTrue="1" operator="lessThanOrEqual">
      <formula>80</formula>
    </cfRule>
  </conditionalFormatting>
  <conditionalFormatting sqref="C769:F769">
    <cfRule type="cellIs" dxfId="38" priority="221" stopIfTrue="1" operator="greaterThanOrEqual">
      <formula>95</formula>
    </cfRule>
    <cfRule type="cellIs" dxfId="37" priority="222" stopIfTrue="1" operator="between">
      <formula>95</formula>
      <formula>80.01</formula>
    </cfRule>
    <cfRule type="cellIs" dxfId="36" priority="223" stopIfTrue="1" operator="lessThanOrEqual">
      <formula>80</formula>
    </cfRule>
  </conditionalFormatting>
  <conditionalFormatting sqref="C790:F790">
    <cfRule type="cellIs" dxfId="35" priority="217" stopIfTrue="1" operator="greaterThanOrEqual">
      <formula>95</formula>
    </cfRule>
    <cfRule type="cellIs" dxfId="34" priority="218" stopIfTrue="1" operator="between">
      <formula>95</formula>
      <formula>80.01</formula>
    </cfRule>
    <cfRule type="cellIs" dxfId="33" priority="219" stopIfTrue="1" operator="lessThanOrEqual">
      <formula>80</formula>
    </cfRule>
  </conditionalFormatting>
  <conditionalFormatting sqref="C785:F785">
    <cfRule type="cellIs" dxfId="32" priority="214" stopIfTrue="1" operator="greaterThanOrEqual">
      <formula>95</formula>
    </cfRule>
    <cfRule type="cellIs" dxfId="31" priority="215" stopIfTrue="1" operator="between">
      <formula>95</formula>
      <formula>80.01</formula>
    </cfRule>
    <cfRule type="cellIs" dxfId="30" priority="216" stopIfTrue="1" operator="lessThanOrEqual">
      <formula>80</formula>
    </cfRule>
  </conditionalFormatting>
  <conditionalFormatting sqref="E797">
    <cfRule type="iconSet" priority="208">
      <iconSet iconSet="3Arrows" showValue="0">
        <cfvo type="percent" val="0"/>
        <cfvo type="num" val="0" gte="0"/>
        <cfvo type="num" val="2" gte="0"/>
      </iconSet>
    </cfRule>
  </conditionalFormatting>
  <conditionalFormatting sqref="C784:F784">
    <cfRule type="cellIs" dxfId="29" priority="196" stopIfTrue="1" operator="greaterThanOrEqual">
      <formula>95</formula>
    </cfRule>
    <cfRule type="cellIs" dxfId="28" priority="197" stopIfTrue="1" operator="between">
      <formula>95</formula>
      <formula>80.01</formula>
    </cfRule>
    <cfRule type="cellIs" dxfId="27" priority="198" stopIfTrue="1" operator="lessThanOrEqual">
      <formula>80</formula>
    </cfRule>
  </conditionalFormatting>
  <conditionalFormatting sqref="C789:F789">
    <cfRule type="cellIs" dxfId="26" priority="193" stopIfTrue="1" operator="greaterThanOrEqual">
      <formula>95</formula>
    </cfRule>
    <cfRule type="cellIs" dxfId="25" priority="194" stopIfTrue="1" operator="between">
      <formula>95</formula>
      <formula>80.01</formula>
    </cfRule>
    <cfRule type="cellIs" dxfId="24" priority="195" stopIfTrue="1" operator="lessThanOrEqual">
      <formula>80</formula>
    </cfRule>
  </conditionalFormatting>
  <conditionalFormatting sqref="C5:F11">
    <cfRule type="cellIs" dxfId="23" priority="186" stopIfTrue="1" operator="greaterThanOrEqual">
      <formula>95</formula>
    </cfRule>
    <cfRule type="cellIs" dxfId="22" priority="187" stopIfTrue="1" operator="between">
      <formula>95</formula>
      <formula>80.01</formula>
    </cfRule>
    <cfRule type="cellIs" dxfId="21" priority="188" stopIfTrue="1" operator="lessThanOrEqual">
      <formula>80</formula>
    </cfRule>
  </conditionalFormatting>
  <conditionalFormatting sqref="C15:F21">
    <cfRule type="cellIs" dxfId="20" priority="183" stopIfTrue="1" operator="greaterThanOrEqual">
      <formula>95</formula>
    </cfRule>
    <cfRule type="cellIs" dxfId="19" priority="184" stopIfTrue="1" operator="between">
      <formula>95</formula>
      <formula>80.01</formula>
    </cfRule>
    <cfRule type="cellIs" dxfId="18" priority="185" stopIfTrue="1" operator="lessThanOrEqual">
      <formula>80</formula>
    </cfRule>
  </conditionalFormatting>
  <conditionalFormatting sqref="E33">
    <cfRule type="iconSet" priority="175">
      <iconSet iconSet="3Arrows" showValue="0">
        <cfvo type="percent" val="0"/>
        <cfvo type="num" val="0" gte="0"/>
        <cfvo type="num" val="2" gte="0"/>
      </iconSet>
    </cfRule>
  </conditionalFormatting>
  <conditionalFormatting sqref="C41:F51">
    <cfRule type="cellIs" dxfId="17" priority="171" stopIfTrue="1" operator="greaterThanOrEqual">
      <formula>95</formula>
    </cfRule>
    <cfRule type="cellIs" dxfId="16" priority="172" stopIfTrue="1" operator="between">
      <formula>95</formula>
      <formula>80.01</formula>
    </cfRule>
    <cfRule type="cellIs" dxfId="15" priority="173" stopIfTrue="1" operator="lessThanOrEqual">
      <formula>80</formula>
    </cfRule>
  </conditionalFormatting>
  <conditionalFormatting sqref="C55:F65">
    <cfRule type="cellIs" dxfId="14" priority="168" stopIfTrue="1" operator="greaterThanOrEqual">
      <formula>95</formula>
    </cfRule>
    <cfRule type="cellIs" dxfId="13" priority="169" stopIfTrue="1" operator="between">
      <formula>95</formula>
      <formula>80.01</formula>
    </cfRule>
    <cfRule type="cellIs" dxfId="12" priority="170" stopIfTrue="1" operator="lessThanOrEqual">
      <formula>80</formula>
    </cfRule>
  </conditionalFormatting>
  <conditionalFormatting sqref="E81">
    <cfRule type="iconSet" priority="163">
      <iconSet iconSet="3Arrows" showValue="0">
        <cfvo type="percent" val="0"/>
        <cfvo type="num" val="0" gte="0"/>
        <cfvo type="num" val="2" gte="0"/>
      </iconSet>
    </cfRule>
  </conditionalFormatting>
  <conditionalFormatting sqref="C89:F96">
    <cfRule type="cellIs" dxfId="11" priority="159" stopIfTrue="1" operator="greaterThanOrEqual">
      <formula>95</formula>
    </cfRule>
    <cfRule type="cellIs" dxfId="10" priority="160" stopIfTrue="1" operator="between">
      <formula>95</formula>
      <formula>80.01</formula>
    </cfRule>
    <cfRule type="cellIs" dxfId="9" priority="161" stopIfTrue="1" operator="lessThanOrEqual">
      <formula>80</formula>
    </cfRule>
  </conditionalFormatting>
  <conditionalFormatting sqref="C100:F107">
    <cfRule type="cellIs" dxfId="8" priority="156" stopIfTrue="1" operator="greaterThanOrEqual">
      <formula>95</formula>
    </cfRule>
    <cfRule type="cellIs" dxfId="7" priority="157" stopIfTrue="1" operator="between">
      <formula>95</formula>
      <formula>80.01</formula>
    </cfRule>
    <cfRule type="cellIs" dxfId="6" priority="158" stopIfTrue="1" operator="lessThanOrEqual">
      <formula>80</formula>
    </cfRule>
  </conditionalFormatting>
  <conditionalFormatting sqref="E120">
    <cfRule type="iconSet" priority="151">
      <iconSet iconSet="3Arrows" showValue="0">
        <cfvo type="percent" val="0"/>
        <cfvo type="num" val="0" gte="0"/>
        <cfvo type="num" val="2" gte="0"/>
      </iconSet>
    </cfRule>
  </conditionalFormatting>
  <conditionalFormatting sqref="C127:F133">
    <cfRule type="cellIs" dxfId="5" priority="147" stopIfTrue="1" operator="greaterThanOrEqual">
      <formula>95</formula>
    </cfRule>
    <cfRule type="cellIs" dxfId="4" priority="148" stopIfTrue="1" operator="between">
      <formula>95</formula>
      <formula>80.01</formula>
    </cfRule>
    <cfRule type="cellIs" dxfId="3" priority="149" stopIfTrue="1" operator="lessThanOrEqual">
      <formula>80</formula>
    </cfRule>
  </conditionalFormatting>
  <conditionalFormatting sqref="C137:F143">
    <cfRule type="cellIs" dxfId="2" priority="144" stopIfTrue="1" operator="greaterThanOrEqual">
      <formula>95</formula>
    </cfRule>
    <cfRule type="cellIs" dxfId="1" priority="145" stopIfTrue="1" operator="between">
      <formula>95</formula>
      <formula>80.01</formula>
    </cfRule>
    <cfRule type="cellIs" dxfId="0" priority="146" stopIfTrue="1" operator="lessThanOrEqual">
      <formula>80</formula>
    </cfRule>
  </conditionalFormatting>
  <conditionalFormatting sqref="E155">
    <cfRule type="iconSet" priority="139">
      <iconSet iconSet="3Arrows" showValue="0">
        <cfvo type="percent" val="0"/>
        <cfvo type="num" val="0" gte="0"/>
        <cfvo type="num" val="2" gte="0"/>
      </iconSet>
    </cfRule>
  </conditionalFormatting>
  <pageMargins left="0.7" right="0.7" top="0.75" bottom="0.75" header="0.3" footer="0.3"/>
  <pageSetup orientation="portrait" horizontalDpi="1200" r:id="rId1"/>
  <extLst>
    <ext xmlns:x14="http://schemas.microsoft.com/office/spreadsheetml/2009/9/main" uri="{78C0D931-6437-407d-A8EE-F0AAD7539E65}">
      <x14:conditionalFormattings>
        <x14:conditionalFormatting xmlns:xm="http://schemas.microsoft.com/office/excel/2006/main">
          <x14:cfRule type="iconSet" priority="1059" id="{19931387-6CC6-42A6-B95D-98369F1AA1D2}">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C175:F175</xm:sqref>
        </x14:conditionalFormatting>
        <x14:conditionalFormatting xmlns:xm="http://schemas.microsoft.com/office/excel/2006/main">
          <x14:cfRule type="iconSet" priority="1057" id="{2EBDCACD-2524-4A07-B00C-776B1129AFC9}">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C176</xm:sqref>
        </x14:conditionalFormatting>
        <x14:conditionalFormatting xmlns:xm="http://schemas.microsoft.com/office/excel/2006/main">
          <x14:cfRule type="iconSet" priority="1056" id="{FF89F629-B156-4677-8E1E-8743F97D1045}">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D176</xm:sqref>
        </x14:conditionalFormatting>
        <x14:conditionalFormatting xmlns:xm="http://schemas.microsoft.com/office/excel/2006/main">
          <x14:cfRule type="iconSet" priority="1054" id="{F1C6273B-D7A2-4C12-9245-51F35B9D5355}">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F176</xm:sqref>
        </x14:conditionalFormatting>
        <x14:conditionalFormatting xmlns:xm="http://schemas.microsoft.com/office/excel/2006/main">
          <x14:cfRule type="iconSet" priority="1053" id="{334B7A71-65A5-4C1C-B6EF-A2828ACD0B25}">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E180</xm:sqref>
        </x14:conditionalFormatting>
        <x14:conditionalFormatting xmlns:xm="http://schemas.microsoft.com/office/excel/2006/main">
          <x14:cfRule type="iconSet" priority="1052" id="{612D2199-6018-4D97-B886-9BA8CE6B7860}">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E178</xm:sqref>
        </x14:conditionalFormatting>
        <x14:conditionalFormatting xmlns:xm="http://schemas.microsoft.com/office/excel/2006/main">
          <x14:cfRule type="iconSet" priority="1050" id="{25E29D76-97D6-4B0D-BFF9-ABB5C11FBD9B}">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E179</xm:sqref>
        </x14:conditionalFormatting>
        <x14:conditionalFormatting xmlns:xm="http://schemas.microsoft.com/office/excel/2006/main">
          <x14:cfRule type="iconSet" priority="1049" id="{8988D639-D1FD-4DB4-B631-217FE2321199}">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E176</xm:sqref>
        </x14:conditionalFormatting>
        <x14:conditionalFormatting xmlns:xm="http://schemas.microsoft.com/office/excel/2006/main">
          <x14:cfRule type="iconSet" priority="1039" id="{9ECE3518-B52B-4DCF-999A-2852EE6E4599}">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C195:F195</xm:sqref>
        </x14:conditionalFormatting>
        <x14:conditionalFormatting xmlns:xm="http://schemas.microsoft.com/office/excel/2006/main">
          <x14:cfRule type="iconSet" priority="1037" id="{4AA6285A-139E-4FDB-9636-B0C03E6C453B}">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C196</xm:sqref>
        </x14:conditionalFormatting>
        <x14:conditionalFormatting xmlns:xm="http://schemas.microsoft.com/office/excel/2006/main">
          <x14:cfRule type="iconSet" priority="1036" id="{2F92E6E2-6A07-4B19-ADA0-F403463027DB}">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D196</xm:sqref>
        </x14:conditionalFormatting>
        <x14:conditionalFormatting xmlns:xm="http://schemas.microsoft.com/office/excel/2006/main">
          <x14:cfRule type="iconSet" priority="1035" id="{049838AE-84FD-47DF-9470-1357FE044DF9}">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F196</xm:sqref>
        </x14:conditionalFormatting>
        <x14:conditionalFormatting xmlns:xm="http://schemas.microsoft.com/office/excel/2006/main">
          <x14:cfRule type="iconSet" priority="1034" id="{192D4C35-0BB6-4666-9F22-AA5A335C7A19}">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E200</xm:sqref>
        </x14:conditionalFormatting>
        <x14:conditionalFormatting xmlns:xm="http://schemas.microsoft.com/office/excel/2006/main">
          <x14:cfRule type="iconSet" priority="1033" id="{1FDE05EC-623B-4F56-9536-978A21407E60}">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E198</xm:sqref>
        </x14:conditionalFormatting>
        <x14:conditionalFormatting xmlns:xm="http://schemas.microsoft.com/office/excel/2006/main">
          <x14:cfRule type="iconSet" priority="1031" id="{66422E9C-0E08-4217-9634-3B6CD98D496D}">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E199</xm:sqref>
        </x14:conditionalFormatting>
        <x14:conditionalFormatting xmlns:xm="http://schemas.microsoft.com/office/excel/2006/main">
          <x14:cfRule type="iconSet" priority="1030" id="{66F223FF-82EE-41A8-8ABB-8BAF1317741E}">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E196</xm:sqref>
        </x14:conditionalFormatting>
        <x14:conditionalFormatting xmlns:xm="http://schemas.microsoft.com/office/excel/2006/main">
          <x14:cfRule type="iconSet" priority="1018" id="{8FA451EB-7C97-4DD5-A400-0B57F5D40D49}">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C216</xm:sqref>
        </x14:conditionalFormatting>
        <x14:conditionalFormatting xmlns:xm="http://schemas.microsoft.com/office/excel/2006/main">
          <x14:cfRule type="iconSet" priority="1017" id="{FA5797DA-4E74-4F0F-B79F-9075668AD436}">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D216</xm:sqref>
        </x14:conditionalFormatting>
        <x14:conditionalFormatting xmlns:xm="http://schemas.microsoft.com/office/excel/2006/main">
          <x14:cfRule type="iconSet" priority="1016" id="{2F2D93E1-BCE9-46FA-A196-F87242610F70}">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F216</xm:sqref>
        </x14:conditionalFormatting>
        <x14:conditionalFormatting xmlns:xm="http://schemas.microsoft.com/office/excel/2006/main">
          <x14:cfRule type="iconSet" priority="1015" id="{9BC4C3F9-B5F3-40F5-96BB-6F2CFBDC6078}">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E220</xm:sqref>
        </x14:conditionalFormatting>
        <x14:conditionalFormatting xmlns:xm="http://schemas.microsoft.com/office/excel/2006/main">
          <x14:cfRule type="iconSet" priority="1014" id="{FDF3DE5C-1E70-4271-B6DF-71F502B537D2}">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E218</xm:sqref>
        </x14:conditionalFormatting>
        <x14:conditionalFormatting xmlns:xm="http://schemas.microsoft.com/office/excel/2006/main">
          <x14:cfRule type="iconSet" priority="1012" id="{93D20A3D-43E0-43ED-A0BF-06C4C10CA4E9}">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E219</xm:sqref>
        </x14:conditionalFormatting>
        <x14:conditionalFormatting xmlns:xm="http://schemas.microsoft.com/office/excel/2006/main">
          <x14:cfRule type="iconSet" priority="1011" id="{3FA4BA75-6C56-45B3-874E-153D8C3DB4D7}">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E216</xm:sqref>
        </x14:conditionalFormatting>
        <x14:conditionalFormatting xmlns:xm="http://schemas.microsoft.com/office/excel/2006/main">
          <x14:cfRule type="iconSet" priority="1007" id="{A5FE4BA4-DB1B-4CBE-9FB5-222CDB5C8091}">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C215:F215</xm:sqref>
        </x14:conditionalFormatting>
        <x14:conditionalFormatting xmlns:xm="http://schemas.microsoft.com/office/excel/2006/main">
          <x14:cfRule type="iconSet" priority="997" id="{D0E5102A-8116-499D-B28D-C434E6362961}">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C236</xm:sqref>
        </x14:conditionalFormatting>
        <x14:conditionalFormatting xmlns:xm="http://schemas.microsoft.com/office/excel/2006/main">
          <x14:cfRule type="iconSet" priority="996" id="{8EF6FDC9-CA9D-43C0-89F2-2BECAF66232C}">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D236</xm:sqref>
        </x14:conditionalFormatting>
        <x14:conditionalFormatting xmlns:xm="http://schemas.microsoft.com/office/excel/2006/main">
          <x14:cfRule type="iconSet" priority="995" id="{05DA96E9-BEB9-43CD-91C3-7DA6B1220B59}">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F236</xm:sqref>
        </x14:conditionalFormatting>
        <x14:conditionalFormatting xmlns:xm="http://schemas.microsoft.com/office/excel/2006/main">
          <x14:cfRule type="iconSet" priority="994" id="{3F20CB99-C272-4403-98D8-85EFC661ECDC}">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E240</xm:sqref>
        </x14:conditionalFormatting>
        <x14:conditionalFormatting xmlns:xm="http://schemas.microsoft.com/office/excel/2006/main">
          <x14:cfRule type="iconSet" priority="993" id="{E2E9D44B-EEE3-49EE-8908-E6060B9D1ACC}">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E238</xm:sqref>
        </x14:conditionalFormatting>
        <x14:conditionalFormatting xmlns:xm="http://schemas.microsoft.com/office/excel/2006/main">
          <x14:cfRule type="iconSet" priority="991" id="{67AAA0F8-A1F2-48A0-8F50-4164C18B81AF}">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E239</xm:sqref>
        </x14:conditionalFormatting>
        <x14:conditionalFormatting xmlns:xm="http://schemas.microsoft.com/office/excel/2006/main">
          <x14:cfRule type="iconSet" priority="990" id="{5B2040E3-C560-4321-88CF-CEC62FFA6D4D}">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E236</xm:sqref>
        </x14:conditionalFormatting>
        <x14:conditionalFormatting xmlns:xm="http://schemas.microsoft.com/office/excel/2006/main">
          <x14:cfRule type="iconSet" priority="979" id="{3E3A64B2-4A76-46DD-BDE0-E8E685E28551}">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C235:F235</xm:sqref>
        </x14:conditionalFormatting>
        <x14:conditionalFormatting xmlns:xm="http://schemas.microsoft.com/office/excel/2006/main">
          <x14:cfRule type="iconSet" priority="972" id="{DB83C7FF-DB70-4620-B136-1709326B1939}">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C255</xm:sqref>
        </x14:conditionalFormatting>
        <x14:conditionalFormatting xmlns:xm="http://schemas.microsoft.com/office/excel/2006/main">
          <x14:cfRule type="iconSet" priority="971" id="{A201DE39-6E35-41AB-84A5-3F5672BDF5B2}">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D255</xm:sqref>
        </x14:conditionalFormatting>
        <x14:conditionalFormatting xmlns:xm="http://schemas.microsoft.com/office/excel/2006/main">
          <x14:cfRule type="iconSet" priority="970" id="{95A2B986-8324-44D2-929C-2940619AF1A3}">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F255</xm:sqref>
        </x14:conditionalFormatting>
        <x14:conditionalFormatting xmlns:xm="http://schemas.microsoft.com/office/excel/2006/main">
          <x14:cfRule type="iconSet" priority="969" id="{A540F0A5-8A5C-4099-BAF8-351DD71855B9}">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E259</xm:sqref>
        </x14:conditionalFormatting>
        <x14:conditionalFormatting xmlns:xm="http://schemas.microsoft.com/office/excel/2006/main">
          <x14:cfRule type="iconSet" priority="968" id="{F3B35F7E-6E85-4CC0-B7C8-B4B754F90FD2}">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E257</xm:sqref>
        </x14:conditionalFormatting>
        <x14:conditionalFormatting xmlns:xm="http://schemas.microsoft.com/office/excel/2006/main">
          <x14:cfRule type="iconSet" priority="966" id="{63A06154-9924-4356-9F2C-A479E7D7AF73}">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E258</xm:sqref>
        </x14:conditionalFormatting>
        <x14:conditionalFormatting xmlns:xm="http://schemas.microsoft.com/office/excel/2006/main">
          <x14:cfRule type="iconSet" priority="965" id="{03251A3E-DD01-4661-B442-CD3B3F5D81C1}">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E255</xm:sqref>
        </x14:conditionalFormatting>
        <x14:conditionalFormatting xmlns:xm="http://schemas.microsoft.com/office/excel/2006/main">
          <x14:cfRule type="iconSet" priority="950" id="{F8A45E40-AFB4-4BAF-8D22-3577F98F32D8}">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C254:F254</xm:sqref>
        </x14:conditionalFormatting>
        <x14:conditionalFormatting xmlns:xm="http://schemas.microsoft.com/office/excel/2006/main">
          <x14:cfRule type="iconSet" priority="943" id="{21BD2593-78BE-46C5-937A-4347B49EC806}">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C275</xm:sqref>
        </x14:conditionalFormatting>
        <x14:conditionalFormatting xmlns:xm="http://schemas.microsoft.com/office/excel/2006/main">
          <x14:cfRule type="iconSet" priority="942" id="{CD3DEB2A-8D45-4C84-86AF-5CF40F016788}">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D275</xm:sqref>
        </x14:conditionalFormatting>
        <x14:conditionalFormatting xmlns:xm="http://schemas.microsoft.com/office/excel/2006/main">
          <x14:cfRule type="iconSet" priority="941" id="{EFF9D2D3-B30C-4043-B150-AB499A645311}">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F275</xm:sqref>
        </x14:conditionalFormatting>
        <x14:conditionalFormatting xmlns:xm="http://schemas.microsoft.com/office/excel/2006/main">
          <x14:cfRule type="iconSet" priority="940" id="{7D84594C-29D3-4D18-ACB4-80132082A58D}">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E279</xm:sqref>
        </x14:conditionalFormatting>
        <x14:conditionalFormatting xmlns:xm="http://schemas.microsoft.com/office/excel/2006/main">
          <x14:cfRule type="iconSet" priority="939" id="{4D2C3A0C-7A44-4831-900D-62196AA87D0F}">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E277</xm:sqref>
        </x14:conditionalFormatting>
        <x14:conditionalFormatting xmlns:xm="http://schemas.microsoft.com/office/excel/2006/main">
          <x14:cfRule type="iconSet" priority="937" id="{D84C4B68-D136-49CB-B4EB-7A81B90E4654}">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E278</xm:sqref>
        </x14:conditionalFormatting>
        <x14:conditionalFormatting xmlns:xm="http://schemas.microsoft.com/office/excel/2006/main">
          <x14:cfRule type="iconSet" priority="936" id="{871B84CE-3F05-46F5-A026-6D02B754F3FD}">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E275</xm:sqref>
        </x14:conditionalFormatting>
        <x14:conditionalFormatting xmlns:xm="http://schemas.microsoft.com/office/excel/2006/main">
          <x14:cfRule type="iconSet" priority="922" id="{22BEEF5E-A395-4C8D-9D40-8FFC1104C69F}">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C274:F274</xm:sqref>
        </x14:conditionalFormatting>
        <x14:conditionalFormatting xmlns:xm="http://schemas.microsoft.com/office/excel/2006/main">
          <x14:cfRule type="iconSet" priority="915" id="{81D99993-B119-4246-B538-1C0C24D3A95D}">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C295</xm:sqref>
        </x14:conditionalFormatting>
        <x14:conditionalFormatting xmlns:xm="http://schemas.microsoft.com/office/excel/2006/main">
          <x14:cfRule type="iconSet" priority="914" id="{74A920F4-286D-45EF-A017-9FD13C8E18EF}">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D295</xm:sqref>
        </x14:conditionalFormatting>
        <x14:conditionalFormatting xmlns:xm="http://schemas.microsoft.com/office/excel/2006/main">
          <x14:cfRule type="iconSet" priority="913" id="{04F74C1A-C810-4B6D-B306-03E0566BC937}">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F295</xm:sqref>
        </x14:conditionalFormatting>
        <x14:conditionalFormatting xmlns:xm="http://schemas.microsoft.com/office/excel/2006/main">
          <x14:cfRule type="iconSet" priority="912" id="{DC2EE3CA-373D-4334-8C2E-939E64A21859}">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E299</xm:sqref>
        </x14:conditionalFormatting>
        <x14:conditionalFormatting xmlns:xm="http://schemas.microsoft.com/office/excel/2006/main">
          <x14:cfRule type="iconSet" priority="911" id="{FE8DAC15-3C3F-4ACB-BDDA-F79FBE8B93E6}">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E297</xm:sqref>
        </x14:conditionalFormatting>
        <x14:conditionalFormatting xmlns:xm="http://schemas.microsoft.com/office/excel/2006/main">
          <x14:cfRule type="iconSet" priority="909" id="{F8C503D3-9CEB-4B83-93A5-72459A0963E2}">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E298</xm:sqref>
        </x14:conditionalFormatting>
        <x14:conditionalFormatting xmlns:xm="http://schemas.microsoft.com/office/excel/2006/main">
          <x14:cfRule type="iconSet" priority="908" id="{C773B6E9-2D11-46AF-AEFA-83989648DF73}">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E295</xm:sqref>
        </x14:conditionalFormatting>
        <x14:conditionalFormatting xmlns:xm="http://schemas.microsoft.com/office/excel/2006/main">
          <x14:cfRule type="iconSet" priority="894" id="{AD5E66D7-8AEA-4108-A469-907D87250CFC}">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C294:F294</xm:sqref>
        </x14:conditionalFormatting>
        <x14:conditionalFormatting xmlns:xm="http://schemas.microsoft.com/office/excel/2006/main">
          <x14:cfRule type="iconSet" priority="887" id="{98A808BD-3E85-43DE-87D2-C4D9D842A7F4}">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C315</xm:sqref>
        </x14:conditionalFormatting>
        <x14:conditionalFormatting xmlns:xm="http://schemas.microsoft.com/office/excel/2006/main">
          <x14:cfRule type="iconSet" priority="886" id="{C5A7620B-863D-49F9-9BC5-AB9D95275079}">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D315</xm:sqref>
        </x14:conditionalFormatting>
        <x14:conditionalFormatting xmlns:xm="http://schemas.microsoft.com/office/excel/2006/main">
          <x14:cfRule type="iconSet" priority="885" id="{EC4037FD-E683-4F09-B6F7-F86DC9B01279}">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F315</xm:sqref>
        </x14:conditionalFormatting>
        <x14:conditionalFormatting xmlns:xm="http://schemas.microsoft.com/office/excel/2006/main">
          <x14:cfRule type="iconSet" priority="884" id="{2FD9EA64-A547-4D7A-A65F-DB53D9F1B5D9}">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E319</xm:sqref>
        </x14:conditionalFormatting>
        <x14:conditionalFormatting xmlns:xm="http://schemas.microsoft.com/office/excel/2006/main">
          <x14:cfRule type="iconSet" priority="883" id="{EDA9EEC2-0BE8-4E82-AC24-29CE0720BA1F}">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E317</xm:sqref>
        </x14:conditionalFormatting>
        <x14:conditionalFormatting xmlns:xm="http://schemas.microsoft.com/office/excel/2006/main">
          <x14:cfRule type="iconSet" priority="881" id="{858DA4CC-4473-46A1-89A9-3677EA8FFCA3}">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E318</xm:sqref>
        </x14:conditionalFormatting>
        <x14:conditionalFormatting xmlns:xm="http://schemas.microsoft.com/office/excel/2006/main">
          <x14:cfRule type="iconSet" priority="880" id="{BBEE05A5-565A-42E8-A6B2-A15812C81B40}">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E315</xm:sqref>
        </x14:conditionalFormatting>
        <x14:conditionalFormatting xmlns:xm="http://schemas.microsoft.com/office/excel/2006/main">
          <x14:cfRule type="iconSet" priority="866" id="{5E49D598-92E5-4046-8E53-7EDAC1EFF06B}">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C314:D314 F314</xm:sqref>
        </x14:conditionalFormatting>
        <x14:conditionalFormatting xmlns:xm="http://schemas.microsoft.com/office/excel/2006/main">
          <x14:cfRule type="iconSet" priority="865" id="{4DA5F3BF-987C-434C-90ED-C3526B652AC4}">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E314</xm:sqref>
        </x14:conditionalFormatting>
        <x14:conditionalFormatting xmlns:xm="http://schemas.microsoft.com/office/excel/2006/main">
          <x14:cfRule type="iconSet" priority="858" id="{AE1A0114-81CB-4158-9F2A-75C3CC0CB61E}">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C335</xm:sqref>
        </x14:conditionalFormatting>
        <x14:conditionalFormatting xmlns:xm="http://schemas.microsoft.com/office/excel/2006/main">
          <x14:cfRule type="iconSet" priority="857" id="{2FC0350A-F21E-4036-8411-8F62232E3550}">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D335</xm:sqref>
        </x14:conditionalFormatting>
        <x14:conditionalFormatting xmlns:xm="http://schemas.microsoft.com/office/excel/2006/main">
          <x14:cfRule type="iconSet" priority="856" id="{B0E635AB-DF8A-4BED-A27A-51C1D02DC5CD}">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F335</xm:sqref>
        </x14:conditionalFormatting>
        <x14:conditionalFormatting xmlns:xm="http://schemas.microsoft.com/office/excel/2006/main">
          <x14:cfRule type="iconSet" priority="855" id="{3F53731C-A6D6-436D-8977-8537A4A51B3A}">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E339</xm:sqref>
        </x14:conditionalFormatting>
        <x14:conditionalFormatting xmlns:xm="http://schemas.microsoft.com/office/excel/2006/main">
          <x14:cfRule type="iconSet" priority="854" id="{4B0EC452-0003-48BE-A843-553264A342A0}">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E337</xm:sqref>
        </x14:conditionalFormatting>
        <x14:conditionalFormatting xmlns:xm="http://schemas.microsoft.com/office/excel/2006/main">
          <x14:cfRule type="iconSet" priority="852" id="{10A74C1A-F48D-4189-A2BD-185A45FE831B}">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E338</xm:sqref>
        </x14:conditionalFormatting>
        <x14:conditionalFormatting xmlns:xm="http://schemas.microsoft.com/office/excel/2006/main">
          <x14:cfRule type="iconSet" priority="851" id="{CD76E4CC-F39F-443A-97CB-EF5D5CCEDE92}">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E335</xm:sqref>
        </x14:conditionalFormatting>
        <x14:conditionalFormatting xmlns:xm="http://schemas.microsoft.com/office/excel/2006/main">
          <x14:cfRule type="iconSet" priority="836" id="{A290A584-EF3B-4D22-ACBA-D16EC55353C5}">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C334:F334</xm:sqref>
        </x14:conditionalFormatting>
        <x14:conditionalFormatting xmlns:xm="http://schemas.microsoft.com/office/excel/2006/main">
          <x14:cfRule type="iconSet" priority="829" id="{4D580876-AFB1-44D7-B111-346BF618B29F}">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C355</xm:sqref>
        </x14:conditionalFormatting>
        <x14:conditionalFormatting xmlns:xm="http://schemas.microsoft.com/office/excel/2006/main">
          <x14:cfRule type="iconSet" priority="828" id="{E60B5771-5DF7-40D7-B068-AA3ED6D778C7}">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D355</xm:sqref>
        </x14:conditionalFormatting>
        <x14:conditionalFormatting xmlns:xm="http://schemas.microsoft.com/office/excel/2006/main">
          <x14:cfRule type="iconSet" priority="827" id="{8EE11CC7-77FF-4098-9DEF-1C2650BF34FE}">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F355</xm:sqref>
        </x14:conditionalFormatting>
        <x14:conditionalFormatting xmlns:xm="http://schemas.microsoft.com/office/excel/2006/main">
          <x14:cfRule type="iconSet" priority="826" id="{7C4A091A-B5AD-45F1-B63B-3C7BFCC07096}">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E359</xm:sqref>
        </x14:conditionalFormatting>
        <x14:conditionalFormatting xmlns:xm="http://schemas.microsoft.com/office/excel/2006/main">
          <x14:cfRule type="iconSet" priority="825" id="{D4295E5D-8B87-4A32-ACF4-1FAA88AB39CA}">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E357</xm:sqref>
        </x14:conditionalFormatting>
        <x14:conditionalFormatting xmlns:xm="http://schemas.microsoft.com/office/excel/2006/main">
          <x14:cfRule type="iconSet" priority="823" id="{803639C0-6396-4926-B47C-D74FC9D7B06C}">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E358</xm:sqref>
        </x14:conditionalFormatting>
        <x14:conditionalFormatting xmlns:xm="http://schemas.microsoft.com/office/excel/2006/main">
          <x14:cfRule type="iconSet" priority="822" id="{3CAA6D5B-6526-42E8-92CA-31BE0F65AA33}">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E355</xm:sqref>
        </x14:conditionalFormatting>
        <x14:conditionalFormatting xmlns:xm="http://schemas.microsoft.com/office/excel/2006/main">
          <x14:cfRule type="iconSet" priority="808" id="{CD7710CA-BEA5-471E-ADF2-41BE4861D4F7}">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C354:F354</xm:sqref>
        </x14:conditionalFormatting>
        <x14:conditionalFormatting xmlns:xm="http://schemas.microsoft.com/office/excel/2006/main">
          <x14:cfRule type="iconSet" priority="801" id="{BCECEA82-A042-427A-BBDF-107646091A92}">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C375</xm:sqref>
        </x14:conditionalFormatting>
        <x14:conditionalFormatting xmlns:xm="http://schemas.microsoft.com/office/excel/2006/main">
          <x14:cfRule type="iconSet" priority="800" id="{395E801E-5732-48A1-BA72-DD5B14526D6B}">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D375</xm:sqref>
        </x14:conditionalFormatting>
        <x14:conditionalFormatting xmlns:xm="http://schemas.microsoft.com/office/excel/2006/main">
          <x14:cfRule type="iconSet" priority="799" id="{8EB307D8-F716-4289-A02E-6D1DA675C720}">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F375</xm:sqref>
        </x14:conditionalFormatting>
        <x14:conditionalFormatting xmlns:xm="http://schemas.microsoft.com/office/excel/2006/main">
          <x14:cfRule type="iconSet" priority="798" id="{6AFBE57E-5109-4E7A-9D6C-38F22CACBFCD}">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E379</xm:sqref>
        </x14:conditionalFormatting>
        <x14:conditionalFormatting xmlns:xm="http://schemas.microsoft.com/office/excel/2006/main">
          <x14:cfRule type="iconSet" priority="797" id="{167D077D-90A1-4423-9249-B0ADE9BCF58A}">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E377</xm:sqref>
        </x14:conditionalFormatting>
        <x14:conditionalFormatting xmlns:xm="http://schemas.microsoft.com/office/excel/2006/main">
          <x14:cfRule type="iconSet" priority="795" id="{32763BB8-AE97-4ABB-BA10-6B98245E26FD}">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E378</xm:sqref>
        </x14:conditionalFormatting>
        <x14:conditionalFormatting xmlns:xm="http://schemas.microsoft.com/office/excel/2006/main">
          <x14:cfRule type="iconSet" priority="794" id="{15C78B5E-AA83-4750-8743-4029123EC6A0}">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E375</xm:sqref>
        </x14:conditionalFormatting>
        <x14:conditionalFormatting xmlns:xm="http://schemas.microsoft.com/office/excel/2006/main">
          <x14:cfRule type="iconSet" priority="780" id="{841C3328-D338-4751-9443-1372202AC001}">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C374:F374</xm:sqref>
        </x14:conditionalFormatting>
        <x14:conditionalFormatting xmlns:xm="http://schemas.microsoft.com/office/excel/2006/main">
          <x14:cfRule type="iconSet" priority="773" id="{68170B62-797D-4FB8-A459-C9C0627448B9}">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C395</xm:sqref>
        </x14:conditionalFormatting>
        <x14:conditionalFormatting xmlns:xm="http://schemas.microsoft.com/office/excel/2006/main">
          <x14:cfRule type="iconSet" priority="772" id="{EF5238BA-0AF9-4913-84FE-7DFF7E305280}">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D395</xm:sqref>
        </x14:conditionalFormatting>
        <x14:conditionalFormatting xmlns:xm="http://schemas.microsoft.com/office/excel/2006/main">
          <x14:cfRule type="iconSet" priority="771" id="{F4BB7D9E-C573-478F-97BC-F0E5C34F8C33}">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F395</xm:sqref>
        </x14:conditionalFormatting>
        <x14:conditionalFormatting xmlns:xm="http://schemas.microsoft.com/office/excel/2006/main">
          <x14:cfRule type="iconSet" priority="770" id="{F20DF9ED-729C-44C3-B4F0-A3724793E3A9}">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E399</xm:sqref>
        </x14:conditionalFormatting>
        <x14:conditionalFormatting xmlns:xm="http://schemas.microsoft.com/office/excel/2006/main">
          <x14:cfRule type="iconSet" priority="769" id="{E6BC006E-416A-4469-86DF-396C3FCC09C6}">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E397</xm:sqref>
        </x14:conditionalFormatting>
        <x14:conditionalFormatting xmlns:xm="http://schemas.microsoft.com/office/excel/2006/main">
          <x14:cfRule type="iconSet" priority="767" id="{EDADC037-B069-4D0C-95D0-30CAF12F126B}">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E398</xm:sqref>
        </x14:conditionalFormatting>
        <x14:conditionalFormatting xmlns:xm="http://schemas.microsoft.com/office/excel/2006/main">
          <x14:cfRule type="iconSet" priority="766" id="{8218753A-01BA-4124-8BB6-511534D4207C}">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E395</xm:sqref>
        </x14:conditionalFormatting>
        <x14:conditionalFormatting xmlns:xm="http://schemas.microsoft.com/office/excel/2006/main">
          <x14:cfRule type="iconSet" priority="752" id="{3D4CEB1E-D057-4B4D-8B2E-8D2DF6C54A63}">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C394:F394</xm:sqref>
        </x14:conditionalFormatting>
        <x14:conditionalFormatting xmlns:xm="http://schemas.microsoft.com/office/excel/2006/main">
          <x14:cfRule type="iconSet" priority="745" id="{526976AC-2489-4D93-9DFC-0F43F61C269C}">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C415</xm:sqref>
        </x14:conditionalFormatting>
        <x14:conditionalFormatting xmlns:xm="http://schemas.microsoft.com/office/excel/2006/main">
          <x14:cfRule type="iconSet" priority="744" id="{92D8BA33-6445-4C63-A2F2-EBC7F1FA18AB}">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D415</xm:sqref>
        </x14:conditionalFormatting>
        <x14:conditionalFormatting xmlns:xm="http://schemas.microsoft.com/office/excel/2006/main">
          <x14:cfRule type="iconSet" priority="743" id="{7453CFD3-F632-4BEE-9B47-294838FB802B}">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F415</xm:sqref>
        </x14:conditionalFormatting>
        <x14:conditionalFormatting xmlns:xm="http://schemas.microsoft.com/office/excel/2006/main">
          <x14:cfRule type="iconSet" priority="742" id="{D4A4203B-EAD3-4167-9667-CAD855F3129D}">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E419</xm:sqref>
        </x14:conditionalFormatting>
        <x14:conditionalFormatting xmlns:xm="http://schemas.microsoft.com/office/excel/2006/main">
          <x14:cfRule type="iconSet" priority="741" id="{6A81C6ED-9A39-4F0F-9304-604D0E09E3F3}">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E417</xm:sqref>
        </x14:conditionalFormatting>
        <x14:conditionalFormatting xmlns:xm="http://schemas.microsoft.com/office/excel/2006/main">
          <x14:cfRule type="iconSet" priority="739" id="{634648DE-4F70-453A-9119-FE602DF27A21}">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E418</xm:sqref>
        </x14:conditionalFormatting>
        <x14:conditionalFormatting xmlns:xm="http://schemas.microsoft.com/office/excel/2006/main">
          <x14:cfRule type="iconSet" priority="738" id="{87B21C40-32A5-4C4E-8598-B01940DB705B}">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E415</xm:sqref>
        </x14:conditionalFormatting>
        <x14:conditionalFormatting xmlns:xm="http://schemas.microsoft.com/office/excel/2006/main">
          <x14:cfRule type="iconSet" priority="724" id="{75F93022-054B-4C65-AB9E-1C1E1017E50D}">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C414:F414</xm:sqref>
        </x14:conditionalFormatting>
        <x14:conditionalFormatting xmlns:xm="http://schemas.microsoft.com/office/excel/2006/main">
          <x14:cfRule type="iconSet" priority="717" id="{E3E6C88B-F1C3-43FB-A4E9-49EA263C9DC8}">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C435</xm:sqref>
        </x14:conditionalFormatting>
        <x14:conditionalFormatting xmlns:xm="http://schemas.microsoft.com/office/excel/2006/main">
          <x14:cfRule type="iconSet" priority="716" id="{865FF918-34AA-4EA5-8A79-BC8F6969C01E}">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D435</xm:sqref>
        </x14:conditionalFormatting>
        <x14:conditionalFormatting xmlns:xm="http://schemas.microsoft.com/office/excel/2006/main">
          <x14:cfRule type="iconSet" priority="715" id="{0DDE8272-DD75-4A50-802B-A90D621754D9}">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F435</xm:sqref>
        </x14:conditionalFormatting>
        <x14:conditionalFormatting xmlns:xm="http://schemas.microsoft.com/office/excel/2006/main">
          <x14:cfRule type="iconSet" priority="714" id="{54297D7A-E409-4BF3-9566-38C96360F9D3}">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E439</xm:sqref>
        </x14:conditionalFormatting>
        <x14:conditionalFormatting xmlns:xm="http://schemas.microsoft.com/office/excel/2006/main">
          <x14:cfRule type="iconSet" priority="713" id="{30B9F344-B568-45DD-BB14-560741A27237}">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E437</xm:sqref>
        </x14:conditionalFormatting>
        <x14:conditionalFormatting xmlns:xm="http://schemas.microsoft.com/office/excel/2006/main">
          <x14:cfRule type="iconSet" priority="711" id="{25EC30D3-4D22-4375-BCBF-79E89B0C3430}">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E438</xm:sqref>
        </x14:conditionalFormatting>
        <x14:conditionalFormatting xmlns:xm="http://schemas.microsoft.com/office/excel/2006/main">
          <x14:cfRule type="iconSet" priority="710" id="{C7174B00-1101-4FCF-A352-6359E964C46F}">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E435</xm:sqref>
        </x14:conditionalFormatting>
        <x14:conditionalFormatting xmlns:xm="http://schemas.microsoft.com/office/excel/2006/main">
          <x14:cfRule type="iconSet" priority="696" id="{B9C39641-01D7-44FB-B6A1-E778C896156E}">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C434:F434</xm:sqref>
        </x14:conditionalFormatting>
        <x14:conditionalFormatting xmlns:xm="http://schemas.microsoft.com/office/excel/2006/main">
          <x14:cfRule type="iconSet" priority="689" id="{C8227F45-D77F-47D1-8C08-25B1D179273C}">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C455</xm:sqref>
        </x14:conditionalFormatting>
        <x14:conditionalFormatting xmlns:xm="http://schemas.microsoft.com/office/excel/2006/main">
          <x14:cfRule type="iconSet" priority="688" id="{9BB3D137-9EAA-4BC2-9BC9-103D9304CFAE}">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D455</xm:sqref>
        </x14:conditionalFormatting>
        <x14:conditionalFormatting xmlns:xm="http://schemas.microsoft.com/office/excel/2006/main">
          <x14:cfRule type="iconSet" priority="687" id="{11DF9135-96A7-4814-B190-8960274503D8}">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F455</xm:sqref>
        </x14:conditionalFormatting>
        <x14:conditionalFormatting xmlns:xm="http://schemas.microsoft.com/office/excel/2006/main">
          <x14:cfRule type="iconSet" priority="686" id="{8FA2A46C-17CA-445A-883F-ED060D7F0437}">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E459</xm:sqref>
        </x14:conditionalFormatting>
        <x14:conditionalFormatting xmlns:xm="http://schemas.microsoft.com/office/excel/2006/main">
          <x14:cfRule type="iconSet" priority="685" id="{F7B78931-092B-41EA-BDC4-B28AA5FEB549}">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E457</xm:sqref>
        </x14:conditionalFormatting>
        <x14:conditionalFormatting xmlns:xm="http://schemas.microsoft.com/office/excel/2006/main">
          <x14:cfRule type="iconSet" priority="683" id="{52D16E50-B14A-4075-820D-CF0DCB79A539}">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E458</xm:sqref>
        </x14:conditionalFormatting>
        <x14:conditionalFormatting xmlns:xm="http://schemas.microsoft.com/office/excel/2006/main">
          <x14:cfRule type="iconSet" priority="682" id="{2D6334B6-B685-48C2-9C76-9F7ECC8C632F}">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E455</xm:sqref>
        </x14:conditionalFormatting>
        <x14:conditionalFormatting xmlns:xm="http://schemas.microsoft.com/office/excel/2006/main">
          <x14:cfRule type="iconSet" priority="668" id="{EBC03499-16B8-49B3-AFF4-BB994EF1311D}">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C454:F454</xm:sqref>
        </x14:conditionalFormatting>
        <x14:conditionalFormatting xmlns:xm="http://schemas.microsoft.com/office/excel/2006/main">
          <x14:cfRule type="iconSet" priority="661" id="{E90BA4FA-0597-4494-8091-D7EE6681589E}">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C475</xm:sqref>
        </x14:conditionalFormatting>
        <x14:conditionalFormatting xmlns:xm="http://schemas.microsoft.com/office/excel/2006/main">
          <x14:cfRule type="iconSet" priority="660" id="{5F089E7E-FE36-49CE-B403-4013C7FAB5E3}">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D475</xm:sqref>
        </x14:conditionalFormatting>
        <x14:conditionalFormatting xmlns:xm="http://schemas.microsoft.com/office/excel/2006/main">
          <x14:cfRule type="iconSet" priority="659" id="{B21F6FB6-224B-455C-8666-DDEFADFA0CD5}">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F475</xm:sqref>
        </x14:conditionalFormatting>
        <x14:conditionalFormatting xmlns:xm="http://schemas.microsoft.com/office/excel/2006/main">
          <x14:cfRule type="iconSet" priority="658" id="{7735A3B6-3004-4AEC-A221-08D36C2A9577}">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E479</xm:sqref>
        </x14:conditionalFormatting>
        <x14:conditionalFormatting xmlns:xm="http://schemas.microsoft.com/office/excel/2006/main">
          <x14:cfRule type="iconSet" priority="657" id="{E655092C-E842-404F-9C0A-36798A2CE06D}">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E477</xm:sqref>
        </x14:conditionalFormatting>
        <x14:conditionalFormatting xmlns:xm="http://schemas.microsoft.com/office/excel/2006/main">
          <x14:cfRule type="iconSet" priority="655" id="{1CEE28D9-1C6B-4C09-82D2-CFD43CE0EB0E}">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E478</xm:sqref>
        </x14:conditionalFormatting>
        <x14:conditionalFormatting xmlns:xm="http://schemas.microsoft.com/office/excel/2006/main">
          <x14:cfRule type="iconSet" priority="654" id="{51EA5A0B-7145-4CC9-8DE6-00A979831ECC}">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E475</xm:sqref>
        </x14:conditionalFormatting>
        <x14:conditionalFormatting xmlns:xm="http://schemas.microsoft.com/office/excel/2006/main">
          <x14:cfRule type="iconSet" priority="640" id="{92D421E1-DFEC-48B1-A98F-5D94D1EF78AA}">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C474:F474</xm:sqref>
        </x14:conditionalFormatting>
        <x14:conditionalFormatting xmlns:xm="http://schemas.microsoft.com/office/excel/2006/main">
          <x14:cfRule type="iconSet" priority="633" id="{FD9AF4EB-4E86-4874-91EB-15E7B32FD649}">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C495</xm:sqref>
        </x14:conditionalFormatting>
        <x14:conditionalFormatting xmlns:xm="http://schemas.microsoft.com/office/excel/2006/main">
          <x14:cfRule type="iconSet" priority="632" id="{F3B25686-60D4-4B14-9DE1-0F13AFF6B4E3}">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D495</xm:sqref>
        </x14:conditionalFormatting>
        <x14:conditionalFormatting xmlns:xm="http://schemas.microsoft.com/office/excel/2006/main">
          <x14:cfRule type="iconSet" priority="631" id="{50D6E439-6879-42F2-9503-E0CE30CDF0AB}">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F495</xm:sqref>
        </x14:conditionalFormatting>
        <x14:conditionalFormatting xmlns:xm="http://schemas.microsoft.com/office/excel/2006/main">
          <x14:cfRule type="iconSet" priority="630" id="{56443920-E1A3-439D-BDC4-053FDE7F33B1}">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E499</xm:sqref>
        </x14:conditionalFormatting>
        <x14:conditionalFormatting xmlns:xm="http://schemas.microsoft.com/office/excel/2006/main">
          <x14:cfRule type="iconSet" priority="629" id="{51BFB9A5-1F63-4830-A3AC-AAA92791815C}">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E497</xm:sqref>
        </x14:conditionalFormatting>
        <x14:conditionalFormatting xmlns:xm="http://schemas.microsoft.com/office/excel/2006/main">
          <x14:cfRule type="iconSet" priority="627" id="{9B066DFB-BDC5-4A78-A892-020CE5E73816}">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E498</xm:sqref>
        </x14:conditionalFormatting>
        <x14:conditionalFormatting xmlns:xm="http://schemas.microsoft.com/office/excel/2006/main">
          <x14:cfRule type="iconSet" priority="626" id="{89DD57BE-55C5-4F67-B0CB-0BB078835471}">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E495</xm:sqref>
        </x14:conditionalFormatting>
        <x14:conditionalFormatting xmlns:xm="http://schemas.microsoft.com/office/excel/2006/main">
          <x14:cfRule type="iconSet" priority="612" id="{C1B28DF4-BE6E-48FE-92AE-AFA5E8FCCB44}">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C494:F494</xm:sqref>
        </x14:conditionalFormatting>
        <x14:conditionalFormatting xmlns:xm="http://schemas.microsoft.com/office/excel/2006/main">
          <x14:cfRule type="iconSet" priority="605" id="{DDFB06D1-85C9-43BF-832F-C56268FBB0EC}">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C515</xm:sqref>
        </x14:conditionalFormatting>
        <x14:conditionalFormatting xmlns:xm="http://schemas.microsoft.com/office/excel/2006/main">
          <x14:cfRule type="iconSet" priority="604" id="{01BBBBFB-5AEB-4E06-8B3E-C06D2F371CD5}">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D515</xm:sqref>
        </x14:conditionalFormatting>
        <x14:conditionalFormatting xmlns:xm="http://schemas.microsoft.com/office/excel/2006/main">
          <x14:cfRule type="iconSet" priority="603" id="{1AABF8C1-93AC-4A36-842C-33C7AD48F5C0}">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F515</xm:sqref>
        </x14:conditionalFormatting>
        <x14:conditionalFormatting xmlns:xm="http://schemas.microsoft.com/office/excel/2006/main">
          <x14:cfRule type="iconSet" priority="602" id="{A6BA7A3D-FF07-4A1F-BA84-A4FA355E5932}">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E519</xm:sqref>
        </x14:conditionalFormatting>
        <x14:conditionalFormatting xmlns:xm="http://schemas.microsoft.com/office/excel/2006/main">
          <x14:cfRule type="iconSet" priority="601" id="{07F78AAA-6838-49C1-8BAB-A77DFC58BE2A}">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E517</xm:sqref>
        </x14:conditionalFormatting>
        <x14:conditionalFormatting xmlns:xm="http://schemas.microsoft.com/office/excel/2006/main">
          <x14:cfRule type="iconSet" priority="599" id="{817528AC-906C-4E4B-BB05-B8C55A48947E}">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E518</xm:sqref>
        </x14:conditionalFormatting>
        <x14:conditionalFormatting xmlns:xm="http://schemas.microsoft.com/office/excel/2006/main">
          <x14:cfRule type="iconSet" priority="598" id="{8A10A882-518C-40C6-9B4B-7A22823E3F30}">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E515</xm:sqref>
        </x14:conditionalFormatting>
        <x14:conditionalFormatting xmlns:xm="http://schemas.microsoft.com/office/excel/2006/main">
          <x14:cfRule type="iconSet" priority="584" id="{2FE554D0-4C36-483F-8326-9A9EBEFFCFD2}">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C514:F514</xm:sqref>
        </x14:conditionalFormatting>
        <x14:conditionalFormatting xmlns:xm="http://schemas.microsoft.com/office/excel/2006/main">
          <x14:cfRule type="iconSet" priority="577" id="{4FBED2DD-405E-451A-8D0B-3FFD2863D1A4}">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C535</xm:sqref>
        </x14:conditionalFormatting>
        <x14:conditionalFormatting xmlns:xm="http://schemas.microsoft.com/office/excel/2006/main">
          <x14:cfRule type="iconSet" priority="576" id="{B910B32E-91B9-4894-B2ED-3EB18F4C2368}">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D535</xm:sqref>
        </x14:conditionalFormatting>
        <x14:conditionalFormatting xmlns:xm="http://schemas.microsoft.com/office/excel/2006/main">
          <x14:cfRule type="iconSet" priority="575" id="{5553ED2C-A13E-4C0E-8134-0E860DF70093}">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F535</xm:sqref>
        </x14:conditionalFormatting>
        <x14:conditionalFormatting xmlns:xm="http://schemas.microsoft.com/office/excel/2006/main">
          <x14:cfRule type="iconSet" priority="574" id="{856765DE-1D28-409D-AB07-E24AEC0F5BB4}">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E539</xm:sqref>
        </x14:conditionalFormatting>
        <x14:conditionalFormatting xmlns:xm="http://schemas.microsoft.com/office/excel/2006/main">
          <x14:cfRule type="iconSet" priority="573" id="{26D8239E-810D-4217-AB32-45ADCB1EB1A7}">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E537</xm:sqref>
        </x14:conditionalFormatting>
        <x14:conditionalFormatting xmlns:xm="http://schemas.microsoft.com/office/excel/2006/main">
          <x14:cfRule type="iconSet" priority="571" id="{B2D20413-FA6F-405C-BD36-C7C090A150E2}">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E538</xm:sqref>
        </x14:conditionalFormatting>
        <x14:conditionalFormatting xmlns:xm="http://schemas.microsoft.com/office/excel/2006/main">
          <x14:cfRule type="iconSet" priority="570" id="{0EAEBCEF-D0E2-4853-9D6E-1DE70E332406}">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E535</xm:sqref>
        </x14:conditionalFormatting>
        <x14:conditionalFormatting xmlns:xm="http://schemas.microsoft.com/office/excel/2006/main">
          <x14:cfRule type="iconSet" priority="556" id="{B39A033C-7858-48C9-BB02-0BF4944D0324}">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C534:F534</xm:sqref>
        </x14:conditionalFormatting>
        <x14:conditionalFormatting xmlns:xm="http://schemas.microsoft.com/office/excel/2006/main">
          <x14:cfRule type="iconSet" priority="549" id="{97D50E63-41A5-4910-AEF3-BFBAF08CA397}">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C555</xm:sqref>
        </x14:conditionalFormatting>
        <x14:conditionalFormatting xmlns:xm="http://schemas.microsoft.com/office/excel/2006/main">
          <x14:cfRule type="iconSet" priority="548" id="{9795F69B-CAAF-44E2-9CE8-98945A16DDF9}">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D555</xm:sqref>
        </x14:conditionalFormatting>
        <x14:conditionalFormatting xmlns:xm="http://schemas.microsoft.com/office/excel/2006/main">
          <x14:cfRule type="iconSet" priority="547" id="{242B9072-751D-482C-8957-DC5ACC23D43E}">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F555</xm:sqref>
        </x14:conditionalFormatting>
        <x14:conditionalFormatting xmlns:xm="http://schemas.microsoft.com/office/excel/2006/main">
          <x14:cfRule type="iconSet" priority="546" id="{667B60B8-0E1C-44E1-8763-373E15168DE3}">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E559</xm:sqref>
        </x14:conditionalFormatting>
        <x14:conditionalFormatting xmlns:xm="http://schemas.microsoft.com/office/excel/2006/main">
          <x14:cfRule type="iconSet" priority="545" id="{A0C9A2EB-6423-4BD6-A6D4-707F64068BBC}">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E557</xm:sqref>
        </x14:conditionalFormatting>
        <x14:conditionalFormatting xmlns:xm="http://schemas.microsoft.com/office/excel/2006/main">
          <x14:cfRule type="iconSet" priority="543" id="{A5BC7245-5AD5-420B-A131-21C42872A1C5}">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E558</xm:sqref>
        </x14:conditionalFormatting>
        <x14:conditionalFormatting xmlns:xm="http://schemas.microsoft.com/office/excel/2006/main">
          <x14:cfRule type="iconSet" priority="542" id="{59BE3AD5-E5AF-4DB9-9214-392A0B2558B0}">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E555</xm:sqref>
        </x14:conditionalFormatting>
        <x14:conditionalFormatting xmlns:xm="http://schemas.microsoft.com/office/excel/2006/main">
          <x14:cfRule type="iconSet" priority="528" id="{8E89864B-FFDC-4FC5-B260-B078DAE80FEB}">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C554:F554</xm:sqref>
        </x14:conditionalFormatting>
        <x14:conditionalFormatting xmlns:xm="http://schemas.microsoft.com/office/excel/2006/main">
          <x14:cfRule type="iconSet" priority="521" id="{F3AB53BE-E24E-49C6-9DE3-D6C5B59392E1}">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C575</xm:sqref>
        </x14:conditionalFormatting>
        <x14:conditionalFormatting xmlns:xm="http://schemas.microsoft.com/office/excel/2006/main">
          <x14:cfRule type="iconSet" priority="520" id="{A6692E26-E4A0-45BF-9AC6-FF5CB6E6A57A}">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D575</xm:sqref>
        </x14:conditionalFormatting>
        <x14:conditionalFormatting xmlns:xm="http://schemas.microsoft.com/office/excel/2006/main">
          <x14:cfRule type="iconSet" priority="519" id="{6A1EE7E0-5E7E-47AB-99D9-04D4079137D5}">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F575</xm:sqref>
        </x14:conditionalFormatting>
        <x14:conditionalFormatting xmlns:xm="http://schemas.microsoft.com/office/excel/2006/main">
          <x14:cfRule type="iconSet" priority="518" id="{464DCE12-CA57-460D-8F22-6216FE93C980}">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E579</xm:sqref>
        </x14:conditionalFormatting>
        <x14:conditionalFormatting xmlns:xm="http://schemas.microsoft.com/office/excel/2006/main">
          <x14:cfRule type="iconSet" priority="517" id="{55397B32-B83E-47DC-A20C-C052A45450D6}">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E577</xm:sqref>
        </x14:conditionalFormatting>
        <x14:conditionalFormatting xmlns:xm="http://schemas.microsoft.com/office/excel/2006/main">
          <x14:cfRule type="iconSet" priority="515" id="{9F56AD60-A445-4FF9-93B0-A61CDB9727C3}">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E578</xm:sqref>
        </x14:conditionalFormatting>
        <x14:conditionalFormatting xmlns:xm="http://schemas.microsoft.com/office/excel/2006/main">
          <x14:cfRule type="iconSet" priority="514" id="{84D0AE4D-CFEB-4C6F-A1BC-2D8967903CE0}">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E575</xm:sqref>
        </x14:conditionalFormatting>
        <x14:conditionalFormatting xmlns:xm="http://schemas.microsoft.com/office/excel/2006/main">
          <x14:cfRule type="iconSet" priority="500" id="{E835EC4C-9B35-4930-A8D4-4DCFC7136F18}">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C574:F574</xm:sqref>
        </x14:conditionalFormatting>
        <x14:conditionalFormatting xmlns:xm="http://schemas.microsoft.com/office/excel/2006/main">
          <x14:cfRule type="iconSet" priority="493" id="{09B1EB88-E27D-4696-8325-E6FB04127A66}">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C595</xm:sqref>
        </x14:conditionalFormatting>
        <x14:conditionalFormatting xmlns:xm="http://schemas.microsoft.com/office/excel/2006/main">
          <x14:cfRule type="iconSet" priority="492" id="{102BF7B1-91DE-4436-8F51-EA9841D4853E}">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D595</xm:sqref>
        </x14:conditionalFormatting>
        <x14:conditionalFormatting xmlns:xm="http://schemas.microsoft.com/office/excel/2006/main">
          <x14:cfRule type="iconSet" priority="491" id="{E5955F4A-6C97-4C21-84AF-01A4815A23CE}">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F595</xm:sqref>
        </x14:conditionalFormatting>
        <x14:conditionalFormatting xmlns:xm="http://schemas.microsoft.com/office/excel/2006/main">
          <x14:cfRule type="iconSet" priority="490" id="{8A7C8DCE-2623-4A8C-B7A6-725D54537D82}">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E599</xm:sqref>
        </x14:conditionalFormatting>
        <x14:conditionalFormatting xmlns:xm="http://schemas.microsoft.com/office/excel/2006/main">
          <x14:cfRule type="iconSet" priority="489" id="{473DC6CC-44B4-49D5-9E36-C78EED42512E}">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E597</xm:sqref>
        </x14:conditionalFormatting>
        <x14:conditionalFormatting xmlns:xm="http://schemas.microsoft.com/office/excel/2006/main">
          <x14:cfRule type="iconSet" priority="487" id="{F059CB7E-BEF8-434E-B46E-A38D51F69CFD}">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E598</xm:sqref>
        </x14:conditionalFormatting>
        <x14:conditionalFormatting xmlns:xm="http://schemas.microsoft.com/office/excel/2006/main">
          <x14:cfRule type="iconSet" priority="486" id="{A75D73EE-43AC-482B-A8CA-E9A36E03271C}">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E595</xm:sqref>
        </x14:conditionalFormatting>
        <x14:conditionalFormatting xmlns:xm="http://schemas.microsoft.com/office/excel/2006/main">
          <x14:cfRule type="iconSet" priority="472" id="{4EF7DEB3-7661-46D7-83F8-9F0E1E66624B}">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C594:F594</xm:sqref>
        </x14:conditionalFormatting>
        <x14:conditionalFormatting xmlns:xm="http://schemas.microsoft.com/office/excel/2006/main">
          <x14:cfRule type="iconSet" priority="465" id="{81E905A9-36BB-46D0-AFA9-D386B191D0FA}">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C615</xm:sqref>
        </x14:conditionalFormatting>
        <x14:conditionalFormatting xmlns:xm="http://schemas.microsoft.com/office/excel/2006/main">
          <x14:cfRule type="iconSet" priority="464" id="{6B252784-F5BE-4EE6-A8DD-E5E147F8B8C5}">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D615</xm:sqref>
        </x14:conditionalFormatting>
        <x14:conditionalFormatting xmlns:xm="http://schemas.microsoft.com/office/excel/2006/main">
          <x14:cfRule type="iconSet" priority="463" id="{5071F206-0984-43BE-A160-C73F79810C70}">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F615</xm:sqref>
        </x14:conditionalFormatting>
        <x14:conditionalFormatting xmlns:xm="http://schemas.microsoft.com/office/excel/2006/main">
          <x14:cfRule type="iconSet" priority="462" id="{FEF6F1CC-410F-44FA-9B3E-7E4CCD00EE78}">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E619</xm:sqref>
        </x14:conditionalFormatting>
        <x14:conditionalFormatting xmlns:xm="http://schemas.microsoft.com/office/excel/2006/main">
          <x14:cfRule type="iconSet" priority="461" id="{6DF0C52D-7766-49E9-AFF0-C0B4E8BA6FD8}">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E617</xm:sqref>
        </x14:conditionalFormatting>
        <x14:conditionalFormatting xmlns:xm="http://schemas.microsoft.com/office/excel/2006/main">
          <x14:cfRule type="iconSet" priority="459" id="{8B923305-FF7E-464A-BC22-BF7CFA6426AA}">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E618</xm:sqref>
        </x14:conditionalFormatting>
        <x14:conditionalFormatting xmlns:xm="http://schemas.microsoft.com/office/excel/2006/main">
          <x14:cfRule type="iconSet" priority="458" id="{8774A064-89C2-46AD-A7B7-F64F95333AFE}">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E615</xm:sqref>
        </x14:conditionalFormatting>
        <x14:conditionalFormatting xmlns:xm="http://schemas.microsoft.com/office/excel/2006/main">
          <x14:cfRule type="iconSet" priority="444" id="{1AA1D2FB-BA92-4C0F-9FA1-CBBB2C663D22}">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C614:F614</xm:sqref>
        </x14:conditionalFormatting>
        <x14:conditionalFormatting xmlns:xm="http://schemas.microsoft.com/office/excel/2006/main">
          <x14:cfRule type="iconSet" priority="437" id="{BDF84E7B-5BF8-4131-9064-F5D2A042653C}">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C635</xm:sqref>
        </x14:conditionalFormatting>
        <x14:conditionalFormatting xmlns:xm="http://schemas.microsoft.com/office/excel/2006/main">
          <x14:cfRule type="iconSet" priority="436" id="{3F6E9B9D-308B-4CF4-8CA7-0B2978DB545F}">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D635</xm:sqref>
        </x14:conditionalFormatting>
        <x14:conditionalFormatting xmlns:xm="http://schemas.microsoft.com/office/excel/2006/main">
          <x14:cfRule type="iconSet" priority="435" id="{31FC4424-3614-40AD-888F-AE10A5F0C176}">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F635</xm:sqref>
        </x14:conditionalFormatting>
        <x14:conditionalFormatting xmlns:xm="http://schemas.microsoft.com/office/excel/2006/main">
          <x14:cfRule type="iconSet" priority="434" id="{EB053073-5197-43CC-8E9F-2C197087B727}">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E639</xm:sqref>
        </x14:conditionalFormatting>
        <x14:conditionalFormatting xmlns:xm="http://schemas.microsoft.com/office/excel/2006/main">
          <x14:cfRule type="iconSet" priority="433" id="{22D38186-963F-42D6-AF72-02DF72E13B06}">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E637</xm:sqref>
        </x14:conditionalFormatting>
        <x14:conditionalFormatting xmlns:xm="http://schemas.microsoft.com/office/excel/2006/main">
          <x14:cfRule type="iconSet" priority="431" id="{C7928B49-C91F-4CAA-9D68-F6FF8D4742A9}">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E638</xm:sqref>
        </x14:conditionalFormatting>
        <x14:conditionalFormatting xmlns:xm="http://schemas.microsoft.com/office/excel/2006/main">
          <x14:cfRule type="iconSet" priority="430" id="{5A34D133-96B4-40BF-828C-A43E048DBC36}">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E635</xm:sqref>
        </x14:conditionalFormatting>
        <x14:conditionalFormatting xmlns:xm="http://schemas.microsoft.com/office/excel/2006/main">
          <x14:cfRule type="iconSet" priority="416" id="{0FCBFC84-AE03-4D0F-9846-B473C582B3DD}">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C634:F634</xm:sqref>
        </x14:conditionalFormatting>
        <x14:conditionalFormatting xmlns:xm="http://schemas.microsoft.com/office/excel/2006/main">
          <x14:cfRule type="iconSet" priority="409" id="{248ADF85-4573-41C1-988F-2CEF240E1ED3}">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C655</xm:sqref>
        </x14:conditionalFormatting>
        <x14:conditionalFormatting xmlns:xm="http://schemas.microsoft.com/office/excel/2006/main">
          <x14:cfRule type="iconSet" priority="408" id="{6D9C10B3-BDFD-4F15-B84B-A79D22BE0D21}">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D655</xm:sqref>
        </x14:conditionalFormatting>
        <x14:conditionalFormatting xmlns:xm="http://schemas.microsoft.com/office/excel/2006/main">
          <x14:cfRule type="iconSet" priority="407" id="{72BD698F-DABF-4AB4-9F60-4EE2A9611615}">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F655</xm:sqref>
        </x14:conditionalFormatting>
        <x14:conditionalFormatting xmlns:xm="http://schemas.microsoft.com/office/excel/2006/main">
          <x14:cfRule type="iconSet" priority="406" id="{792C8D7B-9FCB-407D-959D-557477F0F965}">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E659</xm:sqref>
        </x14:conditionalFormatting>
        <x14:conditionalFormatting xmlns:xm="http://schemas.microsoft.com/office/excel/2006/main">
          <x14:cfRule type="iconSet" priority="405" id="{13268FD2-FEAC-4B64-B71A-71A238C3903D}">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E657</xm:sqref>
        </x14:conditionalFormatting>
        <x14:conditionalFormatting xmlns:xm="http://schemas.microsoft.com/office/excel/2006/main">
          <x14:cfRule type="iconSet" priority="403" id="{6CEAC477-6AB9-4A7A-AFEF-4D6C2FAAB861}">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E658</xm:sqref>
        </x14:conditionalFormatting>
        <x14:conditionalFormatting xmlns:xm="http://schemas.microsoft.com/office/excel/2006/main">
          <x14:cfRule type="iconSet" priority="402" id="{1BD678A9-03EE-4641-9F44-770CE0940ACA}">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E655</xm:sqref>
        </x14:conditionalFormatting>
        <x14:conditionalFormatting xmlns:xm="http://schemas.microsoft.com/office/excel/2006/main">
          <x14:cfRule type="iconSet" priority="388" id="{7236AAE2-572B-4579-A5B3-0940FE682336}">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C654:F654</xm:sqref>
        </x14:conditionalFormatting>
        <x14:conditionalFormatting xmlns:xm="http://schemas.microsoft.com/office/excel/2006/main">
          <x14:cfRule type="iconSet" priority="381" id="{CA89BD08-CC31-43FB-8E02-817D7C57E072}">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C675</xm:sqref>
        </x14:conditionalFormatting>
        <x14:conditionalFormatting xmlns:xm="http://schemas.microsoft.com/office/excel/2006/main">
          <x14:cfRule type="iconSet" priority="380" id="{37F996A0-897F-4656-B3D0-C58C7DA5DA6E}">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D675</xm:sqref>
        </x14:conditionalFormatting>
        <x14:conditionalFormatting xmlns:xm="http://schemas.microsoft.com/office/excel/2006/main">
          <x14:cfRule type="iconSet" priority="379" id="{338273A3-D173-4F36-BEE1-089BF2CACC10}">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F675</xm:sqref>
        </x14:conditionalFormatting>
        <x14:conditionalFormatting xmlns:xm="http://schemas.microsoft.com/office/excel/2006/main">
          <x14:cfRule type="iconSet" priority="378" id="{EBEAD66E-1B4B-4754-89D3-BFDC0BC152FF}">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E679</xm:sqref>
        </x14:conditionalFormatting>
        <x14:conditionalFormatting xmlns:xm="http://schemas.microsoft.com/office/excel/2006/main">
          <x14:cfRule type="iconSet" priority="377" id="{994746EC-9981-40ED-99F3-F1C2F6C68586}">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E677</xm:sqref>
        </x14:conditionalFormatting>
        <x14:conditionalFormatting xmlns:xm="http://schemas.microsoft.com/office/excel/2006/main">
          <x14:cfRule type="iconSet" priority="375" id="{3D011027-6FAC-45E3-8790-F95E3973553F}">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E678</xm:sqref>
        </x14:conditionalFormatting>
        <x14:conditionalFormatting xmlns:xm="http://schemas.microsoft.com/office/excel/2006/main">
          <x14:cfRule type="iconSet" priority="374" id="{8EB907C9-D363-43F9-B2BA-D9FBF71BDBC7}">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E675</xm:sqref>
        </x14:conditionalFormatting>
        <x14:conditionalFormatting xmlns:xm="http://schemas.microsoft.com/office/excel/2006/main">
          <x14:cfRule type="iconSet" priority="360" id="{55AEDAAB-8C71-40FC-BAFE-B4D462291534}">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C674:F674</xm:sqref>
        </x14:conditionalFormatting>
        <x14:conditionalFormatting xmlns:xm="http://schemas.microsoft.com/office/excel/2006/main">
          <x14:cfRule type="iconSet" priority="353" id="{91CD6D00-3711-47E9-9155-D87B357CF3C6}">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C695</xm:sqref>
        </x14:conditionalFormatting>
        <x14:conditionalFormatting xmlns:xm="http://schemas.microsoft.com/office/excel/2006/main">
          <x14:cfRule type="iconSet" priority="352" id="{F4964C3D-B660-436D-AA25-13B95F529741}">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D695</xm:sqref>
        </x14:conditionalFormatting>
        <x14:conditionalFormatting xmlns:xm="http://schemas.microsoft.com/office/excel/2006/main">
          <x14:cfRule type="iconSet" priority="351" id="{CADD3587-4CAA-4D39-A1DA-79A23CB0D44F}">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F695</xm:sqref>
        </x14:conditionalFormatting>
        <x14:conditionalFormatting xmlns:xm="http://schemas.microsoft.com/office/excel/2006/main">
          <x14:cfRule type="iconSet" priority="350" id="{393D22B5-D5DF-4F62-BBA1-BFCF7D6BEECE}">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E699</xm:sqref>
        </x14:conditionalFormatting>
        <x14:conditionalFormatting xmlns:xm="http://schemas.microsoft.com/office/excel/2006/main">
          <x14:cfRule type="iconSet" priority="349" id="{270A5245-7C4B-4E33-B1F5-07B79CDE067C}">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E697</xm:sqref>
        </x14:conditionalFormatting>
        <x14:conditionalFormatting xmlns:xm="http://schemas.microsoft.com/office/excel/2006/main">
          <x14:cfRule type="iconSet" priority="347" id="{1393AB0B-47CB-4B86-BA50-9CA2A0DE7206}">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E698</xm:sqref>
        </x14:conditionalFormatting>
        <x14:conditionalFormatting xmlns:xm="http://schemas.microsoft.com/office/excel/2006/main">
          <x14:cfRule type="iconSet" priority="346" id="{4747B065-6212-4F0B-A29F-87EA1ECB791B}">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E695</xm:sqref>
        </x14:conditionalFormatting>
        <x14:conditionalFormatting xmlns:xm="http://schemas.microsoft.com/office/excel/2006/main">
          <x14:cfRule type="iconSet" priority="332" id="{FBFC7D80-11B9-40E2-95D1-AFDA6B6C6915}">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C694:F694</xm:sqref>
        </x14:conditionalFormatting>
        <x14:conditionalFormatting xmlns:xm="http://schemas.microsoft.com/office/excel/2006/main">
          <x14:cfRule type="iconSet" priority="325" id="{A995B63C-8639-4869-8641-D3E1993025E9}">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C715</xm:sqref>
        </x14:conditionalFormatting>
        <x14:conditionalFormatting xmlns:xm="http://schemas.microsoft.com/office/excel/2006/main">
          <x14:cfRule type="iconSet" priority="324" id="{9CA3A320-5683-4303-9268-8A3AFA7E96E3}">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D715</xm:sqref>
        </x14:conditionalFormatting>
        <x14:conditionalFormatting xmlns:xm="http://schemas.microsoft.com/office/excel/2006/main">
          <x14:cfRule type="iconSet" priority="323" id="{240B1F07-C5B3-4059-93B2-71B319D22B7F}">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F715</xm:sqref>
        </x14:conditionalFormatting>
        <x14:conditionalFormatting xmlns:xm="http://schemas.microsoft.com/office/excel/2006/main">
          <x14:cfRule type="iconSet" priority="322" id="{278F0529-0F3D-439D-A598-BECAEE6A6365}">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E719</xm:sqref>
        </x14:conditionalFormatting>
        <x14:conditionalFormatting xmlns:xm="http://schemas.microsoft.com/office/excel/2006/main">
          <x14:cfRule type="iconSet" priority="321" id="{97B66941-9EF9-43F6-B0E6-B52B737027BD}">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E717</xm:sqref>
        </x14:conditionalFormatting>
        <x14:conditionalFormatting xmlns:xm="http://schemas.microsoft.com/office/excel/2006/main">
          <x14:cfRule type="iconSet" priority="319" id="{46B21357-D748-4C4A-AFEE-44044A0807BE}">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E718</xm:sqref>
        </x14:conditionalFormatting>
        <x14:conditionalFormatting xmlns:xm="http://schemas.microsoft.com/office/excel/2006/main">
          <x14:cfRule type="iconSet" priority="318" id="{B15B46D6-D5F3-4D54-ADF3-A5041B03EF32}">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E715</xm:sqref>
        </x14:conditionalFormatting>
        <x14:conditionalFormatting xmlns:xm="http://schemas.microsoft.com/office/excel/2006/main">
          <x14:cfRule type="iconSet" priority="304" id="{8473A5CE-0B1E-496C-8BA8-82DC46E99092}">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C714:F714</xm:sqref>
        </x14:conditionalFormatting>
        <x14:conditionalFormatting xmlns:xm="http://schemas.microsoft.com/office/excel/2006/main">
          <x14:cfRule type="iconSet" priority="297" id="{202DB915-FAE4-4C70-AE6B-8C9585F29E12}">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C735</xm:sqref>
        </x14:conditionalFormatting>
        <x14:conditionalFormatting xmlns:xm="http://schemas.microsoft.com/office/excel/2006/main">
          <x14:cfRule type="iconSet" priority="296" id="{09EE3653-2521-4039-8ACD-8B90A9620EF9}">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D735</xm:sqref>
        </x14:conditionalFormatting>
        <x14:conditionalFormatting xmlns:xm="http://schemas.microsoft.com/office/excel/2006/main">
          <x14:cfRule type="iconSet" priority="295" id="{D764DB91-7270-49EC-ACB1-1DC2383EBBD7}">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F735</xm:sqref>
        </x14:conditionalFormatting>
        <x14:conditionalFormatting xmlns:xm="http://schemas.microsoft.com/office/excel/2006/main">
          <x14:cfRule type="iconSet" priority="294" id="{C8F04474-7241-4D3F-B897-DEEB68625C05}">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E739</xm:sqref>
        </x14:conditionalFormatting>
        <x14:conditionalFormatting xmlns:xm="http://schemas.microsoft.com/office/excel/2006/main">
          <x14:cfRule type="iconSet" priority="293" id="{BA49F18F-EBB8-416D-874D-21A1656BD78E}">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E737</xm:sqref>
        </x14:conditionalFormatting>
        <x14:conditionalFormatting xmlns:xm="http://schemas.microsoft.com/office/excel/2006/main">
          <x14:cfRule type="iconSet" priority="291" id="{D2018B26-294A-4A19-A9C0-D52E901E56F6}">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E738</xm:sqref>
        </x14:conditionalFormatting>
        <x14:conditionalFormatting xmlns:xm="http://schemas.microsoft.com/office/excel/2006/main">
          <x14:cfRule type="iconSet" priority="290" id="{0BA612A1-4D6D-47D1-91F5-C024FA7AA33C}">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E735</xm:sqref>
        </x14:conditionalFormatting>
        <x14:conditionalFormatting xmlns:xm="http://schemas.microsoft.com/office/excel/2006/main">
          <x14:cfRule type="iconSet" priority="276" id="{F8B59537-E67A-43B1-9CE3-2C9F44E33E68}">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C734:F734</xm:sqref>
        </x14:conditionalFormatting>
        <x14:conditionalFormatting xmlns:xm="http://schemas.microsoft.com/office/excel/2006/main">
          <x14:cfRule type="iconSet" priority="269" id="{9989090B-B966-4060-A8D3-68B175DF769C}">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C755</xm:sqref>
        </x14:conditionalFormatting>
        <x14:conditionalFormatting xmlns:xm="http://schemas.microsoft.com/office/excel/2006/main">
          <x14:cfRule type="iconSet" priority="268" id="{EA265563-C3BA-40FB-BBFE-40E093936194}">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D755</xm:sqref>
        </x14:conditionalFormatting>
        <x14:conditionalFormatting xmlns:xm="http://schemas.microsoft.com/office/excel/2006/main">
          <x14:cfRule type="iconSet" priority="267" id="{484561A2-61EC-41BA-8BEA-876F419FF0D6}">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F755</xm:sqref>
        </x14:conditionalFormatting>
        <x14:conditionalFormatting xmlns:xm="http://schemas.microsoft.com/office/excel/2006/main">
          <x14:cfRule type="iconSet" priority="266" id="{7138D654-0D20-46BD-AFB7-FA2D51377AC5}">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E759</xm:sqref>
        </x14:conditionalFormatting>
        <x14:conditionalFormatting xmlns:xm="http://schemas.microsoft.com/office/excel/2006/main">
          <x14:cfRule type="iconSet" priority="265" id="{16D4F59E-53A5-41ED-8605-4688C93FC41F}">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E757</xm:sqref>
        </x14:conditionalFormatting>
        <x14:conditionalFormatting xmlns:xm="http://schemas.microsoft.com/office/excel/2006/main">
          <x14:cfRule type="iconSet" priority="263" id="{7176299C-DCAC-41A9-B766-15517BA1E172}">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E758</xm:sqref>
        </x14:conditionalFormatting>
        <x14:conditionalFormatting xmlns:xm="http://schemas.microsoft.com/office/excel/2006/main">
          <x14:cfRule type="iconSet" priority="262" id="{6E74C689-DE5C-4FD1-B16C-63257744E170}">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E755</xm:sqref>
        </x14:conditionalFormatting>
        <x14:conditionalFormatting xmlns:xm="http://schemas.microsoft.com/office/excel/2006/main">
          <x14:cfRule type="iconSet" priority="248" id="{04E999DE-E5B2-4ABD-8A3C-CD94D731D5C2}">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C754:F754</xm:sqref>
        </x14:conditionalFormatting>
        <x14:conditionalFormatting xmlns:xm="http://schemas.microsoft.com/office/excel/2006/main">
          <x14:cfRule type="iconSet" priority="241" id="{BCD004C3-4B03-4B3A-87B8-12B041E75B72}">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C775</xm:sqref>
        </x14:conditionalFormatting>
        <x14:conditionalFormatting xmlns:xm="http://schemas.microsoft.com/office/excel/2006/main">
          <x14:cfRule type="iconSet" priority="240" id="{8ACE1265-DC83-4AF6-85CC-7FBE1C9B22D1}">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D775</xm:sqref>
        </x14:conditionalFormatting>
        <x14:conditionalFormatting xmlns:xm="http://schemas.microsoft.com/office/excel/2006/main">
          <x14:cfRule type="iconSet" priority="239" id="{5735D6F1-9835-4211-8E78-1A8CBF76D5C3}">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F775</xm:sqref>
        </x14:conditionalFormatting>
        <x14:conditionalFormatting xmlns:xm="http://schemas.microsoft.com/office/excel/2006/main">
          <x14:cfRule type="iconSet" priority="238" id="{5DB2DC7A-7CFA-4C7C-BF41-9512837180F7}">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E779</xm:sqref>
        </x14:conditionalFormatting>
        <x14:conditionalFormatting xmlns:xm="http://schemas.microsoft.com/office/excel/2006/main">
          <x14:cfRule type="iconSet" priority="237" id="{F9B6835F-DBB5-4381-8B4B-3ED6581B5AC0}">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E777</xm:sqref>
        </x14:conditionalFormatting>
        <x14:conditionalFormatting xmlns:xm="http://schemas.microsoft.com/office/excel/2006/main">
          <x14:cfRule type="iconSet" priority="235" id="{B2944F5F-84D7-4136-B965-2CADD4BDBC65}">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E778</xm:sqref>
        </x14:conditionalFormatting>
        <x14:conditionalFormatting xmlns:xm="http://schemas.microsoft.com/office/excel/2006/main">
          <x14:cfRule type="iconSet" priority="234" id="{E6C5AA76-CC3B-4ABF-AA25-D1C66FDFFC3F}">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E775</xm:sqref>
        </x14:conditionalFormatting>
        <x14:conditionalFormatting xmlns:xm="http://schemas.microsoft.com/office/excel/2006/main">
          <x14:cfRule type="iconSet" priority="220" id="{774444BB-36D9-46F0-8E9E-0B767ECC817C}">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C774:F774</xm:sqref>
        </x14:conditionalFormatting>
        <x14:conditionalFormatting xmlns:xm="http://schemas.microsoft.com/office/excel/2006/main">
          <x14:cfRule type="iconSet" priority="213" id="{C1F372CF-2FA7-4401-AC8B-F10DD5E1C850}">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C795</xm:sqref>
        </x14:conditionalFormatting>
        <x14:conditionalFormatting xmlns:xm="http://schemas.microsoft.com/office/excel/2006/main">
          <x14:cfRule type="iconSet" priority="212" id="{5C60AB1B-B19B-4F3A-90CE-601315DBAB5F}">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D795</xm:sqref>
        </x14:conditionalFormatting>
        <x14:conditionalFormatting xmlns:xm="http://schemas.microsoft.com/office/excel/2006/main">
          <x14:cfRule type="iconSet" priority="211" id="{317AC282-7FE5-43F4-9E80-5DDC65BC1350}">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F795</xm:sqref>
        </x14:conditionalFormatting>
        <x14:conditionalFormatting xmlns:xm="http://schemas.microsoft.com/office/excel/2006/main">
          <x14:cfRule type="iconSet" priority="210" id="{C374E3C7-1F09-440A-8991-71C0158029D1}">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E799</xm:sqref>
        </x14:conditionalFormatting>
        <x14:conditionalFormatting xmlns:xm="http://schemas.microsoft.com/office/excel/2006/main">
          <x14:cfRule type="iconSet" priority="209" id="{7F3B361F-7CBD-4264-8912-7A390C1056A4}">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E797</xm:sqref>
        </x14:conditionalFormatting>
        <x14:conditionalFormatting xmlns:xm="http://schemas.microsoft.com/office/excel/2006/main">
          <x14:cfRule type="iconSet" priority="207" id="{6ACAA5CA-31C0-4ED6-AAA7-DAE7946301A4}">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E798</xm:sqref>
        </x14:conditionalFormatting>
        <x14:conditionalFormatting xmlns:xm="http://schemas.microsoft.com/office/excel/2006/main">
          <x14:cfRule type="iconSet" priority="206" id="{8408A5AE-C958-49C4-BD5C-A43DC14C205B}">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E795</xm:sqref>
        </x14:conditionalFormatting>
        <x14:conditionalFormatting xmlns:xm="http://schemas.microsoft.com/office/excel/2006/main">
          <x14:cfRule type="iconSet" priority="192" id="{4E404D99-1640-4D47-BDF3-BEF96B9E0CC2}">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C794:F794</xm:sqref>
        </x14:conditionalFormatting>
        <x14:conditionalFormatting xmlns:xm="http://schemas.microsoft.com/office/excel/2006/main">
          <x14:cfRule type="iconSet" priority="177" id="{C99C1EA7-BE1F-4EF9-A133-896674C80D17}">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E35</xm:sqref>
        </x14:conditionalFormatting>
        <x14:conditionalFormatting xmlns:xm="http://schemas.microsoft.com/office/excel/2006/main">
          <x14:cfRule type="iconSet" priority="176" id="{8BAC84AF-18F7-45BD-82D3-99B21A3EEBB2}">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E33</xm:sqref>
        </x14:conditionalFormatting>
        <x14:conditionalFormatting xmlns:xm="http://schemas.microsoft.com/office/excel/2006/main">
          <x14:cfRule type="iconSet" priority="174" id="{13701BDB-4970-4561-8199-859A5DD8B505}">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E34</xm:sqref>
        </x14:conditionalFormatting>
        <x14:conditionalFormatting xmlns:xm="http://schemas.microsoft.com/office/excel/2006/main">
          <x14:cfRule type="iconSet" priority="167" id="{752727EB-B1E8-4247-A406-8EAFDF8C9A97}">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C70:F79</xm:sqref>
        </x14:conditionalFormatting>
        <x14:conditionalFormatting xmlns:xm="http://schemas.microsoft.com/office/excel/2006/main">
          <x14:cfRule type="iconSet" priority="166" id="{3B5EA399-1B5D-4012-9C8B-791B42CA0EA2}">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C69:F69</xm:sqref>
        </x14:conditionalFormatting>
        <x14:conditionalFormatting xmlns:xm="http://schemas.microsoft.com/office/excel/2006/main">
          <x14:cfRule type="iconSet" priority="165" id="{A8CB3472-D4E9-4D37-9413-25D59578F41C}">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E83</xm:sqref>
        </x14:conditionalFormatting>
        <x14:conditionalFormatting xmlns:xm="http://schemas.microsoft.com/office/excel/2006/main">
          <x14:cfRule type="iconSet" priority="164" id="{A2DFE93F-F088-4FA2-B0C3-1981E9EA0440}">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E81</xm:sqref>
        </x14:conditionalFormatting>
        <x14:conditionalFormatting xmlns:xm="http://schemas.microsoft.com/office/excel/2006/main">
          <x14:cfRule type="iconSet" priority="162" id="{A8311040-3189-4A32-B899-1982F8A1E934}">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E82</xm:sqref>
        </x14:conditionalFormatting>
        <x14:conditionalFormatting xmlns:xm="http://schemas.microsoft.com/office/excel/2006/main">
          <x14:cfRule type="iconSet" priority="155" id="{EBA73CB2-55C9-4506-A621-3A5EE6DC4263}">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C111:F111</xm:sqref>
        </x14:conditionalFormatting>
        <x14:conditionalFormatting xmlns:xm="http://schemas.microsoft.com/office/excel/2006/main">
          <x14:cfRule type="iconSet" priority="154" id="{95684766-21C1-4BA0-8A59-AD5650D3BDD2}">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C112:F118</xm:sqref>
        </x14:conditionalFormatting>
        <x14:conditionalFormatting xmlns:xm="http://schemas.microsoft.com/office/excel/2006/main">
          <x14:cfRule type="iconSet" priority="153" id="{CF4DFEA5-F777-4FEC-8E84-E6FE476B3DFE}">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E122</xm:sqref>
        </x14:conditionalFormatting>
        <x14:conditionalFormatting xmlns:xm="http://schemas.microsoft.com/office/excel/2006/main">
          <x14:cfRule type="iconSet" priority="152" id="{18955B08-94AA-4C47-AE9B-857954417C5C}">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E120</xm:sqref>
        </x14:conditionalFormatting>
        <x14:conditionalFormatting xmlns:xm="http://schemas.microsoft.com/office/excel/2006/main">
          <x14:cfRule type="iconSet" priority="150" id="{1B0E87AF-785C-46F3-AC39-21B7EB630BF5}">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E121</xm:sqref>
        </x14:conditionalFormatting>
        <x14:conditionalFormatting xmlns:xm="http://schemas.microsoft.com/office/excel/2006/main">
          <x14:cfRule type="iconSet" priority="143" id="{54A76781-58AD-407C-A9F7-83CFF6933C50}">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C148:F153</xm:sqref>
        </x14:conditionalFormatting>
        <x14:conditionalFormatting xmlns:xm="http://schemas.microsoft.com/office/excel/2006/main">
          <x14:cfRule type="iconSet" priority="142" id="{24627BAA-F5C5-438B-B1D0-691318E835DA}">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C147:F147</xm:sqref>
        </x14:conditionalFormatting>
        <x14:conditionalFormatting xmlns:xm="http://schemas.microsoft.com/office/excel/2006/main">
          <x14:cfRule type="iconSet" priority="141" id="{9BD3BA6B-2B1B-452E-A3D3-E1741CAFA86F}">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E157</xm:sqref>
        </x14:conditionalFormatting>
        <x14:conditionalFormatting xmlns:xm="http://schemas.microsoft.com/office/excel/2006/main">
          <x14:cfRule type="iconSet" priority="140" id="{3910AE8E-4561-4B9F-9C6F-A65A984A1E3F}">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E155</xm:sqref>
        </x14:conditionalFormatting>
        <x14:conditionalFormatting xmlns:xm="http://schemas.microsoft.com/office/excel/2006/main">
          <x14:cfRule type="iconSet" priority="138" id="{8542C760-4BED-4027-A55E-43CD2119541F}">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E156</xm:sqref>
        </x14:conditionalFormatting>
        <x14:conditionalFormatting xmlns:xm="http://schemas.microsoft.com/office/excel/2006/main">
          <x14:cfRule type="iconSet" priority="137" id="{0693014A-BBF9-40CD-AF5C-460B04259839}">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C26:F31</xm:sqref>
        </x14:conditionalFormatting>
        <x14:conditionalFormatting xmlns:xm="http://schemas.microsoft.com/office/excel/2006/main">
          <x14:cfRule type="iconSet" priority="136" id="{81AC40C8-710C-4EF5-95AA-94BDAA13FB63}">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C25</xm:sqref>
        </x14:conditionalFormatting>
        <x14:conditionalFormatting xmlns:xm="http://schemas.microsoft.com/office/excel/2006/main">
          <x14:cfRule type="iconSet" priority="135" id="{4BA7C054-5ECA-4D7D-8355-2640823C6DBE}">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D25</xm:sqref>
        </x14:conditionalFormatting>
        <x14:conditionalFormatting xmlns:xm="http://schemas.microsoft.com/office/excel/2006/main">
          <x14:cfRule type="iconSet" priority="134" id="{B294AF92-B892-43AA-8130-443FFB659C90}">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E25</xm:sqref>
        </x14:conditionalFormatting>
        <x14:conditionalFormatting xmlns:xm="http://schemas.microsoft.com/office/excel/2006/main">
          <x14:cfRule type="iconSet" priority="133" id="{8153D5CE-3DC7-4A2B-A964-90900D84D359}">
            <x14:iconSet iconSet="3Arrows" showValue="0" custom="1">
              <x14:cfvo type="percent">
                <xm:f>0</xm:f>
              </x14:cfvo>
              <x14:cfvo type="num" gte="0">
                <xm:f>0</xm:f>
              </x14:cfvo>
              <x14:cfvo type="num" gte="0">
                <xm:f>2</xm:f>
              </x14:cfvo>
              <x14:cfIcon iconSet="3Arrows" iconId="0"/>
              <x14:cfIcon iconSet="3ArrowsGray" iconId="1"/>
              <x14:cfIcon iconSet="3Arrows" iconId="2"/>
            </x14:iconSet>
          </x14:cfRule>
          <xm:sqref>F25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8</vt:i4>
      </vt:variant>
    </vt:vector>
  </HeadingPairs>
  <TitlesOfParts>
    <vt:vector size="16" baseType="lpstr">
      <vt:lpstr>SEMAFORO UFED</vt:lpstr>
      <vt:lpstr>SEMAFORO EF</vt:lpstr>
      <vt:lpstr>SEMAFORO_General</vt:lpstr>
      <vt:lpstr>Cobertura</vt:lpstr>
      <vt:lpstr>Consistencia</vt:lpstr>
      <vt:lpstr>Oportunidad</vt:lpstr>
      <vt:lpstr>Avance</vt:lpstr>
      <vt:lpstr>Estructura_Oficios_2021</vt:lpstr>
      <vt:lpstr>Cobertura!Área_de_impresión</vt:lpstr>
      <vt:lpstr>Consistencia!Área_de_impresión</vt:lpstr>
      <vt:lpstr>Oportunidad!Área_de_impresión</vt:lpstr>
      <vt:lpstr>'SEMAFORO EF'!Área_de_impresión</vt:lpstr>
      <vt:lpstr>Cobertura!Títulos_a_imprimir</vt:lpstr>
      <vt:lpstr>Consistencia!Títulos_a_imprimir</vt:lpstr>
      <vt:lpstr>Oportunidad!Títulos_a_imprimir</vt:lpstr>
      <vt:lpstr>'SEMAFORO EF'!Títulos_a_imprimir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AdminSALUD</cp:lastModifiedBy>
  <cp:lastPrinted>2021-06-11T16:28:10Z</cp:lastPrinted>
  <dcterms:created xsi:type="dcterms:W3CDTF">2005-05-26T17:18:57Z</dcterms:created>
  <dcterms:modified xsi:type="dcterms:W3CDTF">2022-06-27T16:42:43Z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69e4aa04-4624-47b2-bfd4-ebd32a72c056</vt:lpwstr>
  </property>
</Properties>
</file>